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200" windowHeight="7110" tabRatio="946"/>
  </bookViews>
  <sheets>
    <sheet name="Versión" sheetId="10" r:id="rId1"/>
    <sheet name="Datos" sheetId="8" r:id="rId2"/>
    <sheet name="Evaluación" sheetId="7" r:id="rId3"/>
    <sheet name="RANGOS -CTAS SIGNIF" sheetId="6" r:id="rId4"/>
  </sheets>
  <definedNames>
    <definedName name="_xlnm.Print_Area" localSheetId="1">Datos!$C$11:$F$93</definedName>
    <definedName name="_xlnm.Print_Area" localSheetId="2">Evaluación!$A$2:$O$35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8" l="1"/>
  <c r="J13" i="7" l="1"/>
  <c r="M13" i="7" s="1"/>
  <c r="E37" i="8"/>
  <c r="E36" i="8" l="1"/>
  <c r="M43" i="7"/>
  <c r="O31" i="7" l="1"/>
  <c r="O29" i="7"/>
  <c r="O27" i="7"/>
  <c r="O25" i="7"/>
  <c r="O23" i="7"/>
  <c r="O15" i="7"/>
  <c r="D90" i="8" l="1"/>
  <c r="D83" i="8"/>
  <c r="D57" i="8"/>
  <c r="D49" i="8"/>
  <c r="D37" i="8"/>
  <c r="D36" i="8" s="1"/>
  <c r="D24" i="8"/>
  <c r="D16" i="8"/>
  <c r="J29" i="7" l="1"/>
  <c r="M29" i="7" s="1"/>
  <c r="J31" i="7"/>
  <c r="M31" i="7" s="1"/>
  <c r="J21" i="7"/>
  <c r="M21" i="7" s="1"/>
  <c r="J11" i="7"/>
  <c r="M11" i="7" s="1"/>
  <c r="E35" i="8"/>
  <c r="D15" i="8"/>
  <c r="D91" i="8"/>
  <c r="D93" i="8" s="1"/>
  <c r="D32" i="8"/>
  <c r="D35" i="8"/>
  <c r="D65" i="8"/>
  <c r="J25" i="7" l="1"/>
  <c r="M25" i="7" s="1"/>
  <c r="J27" i="7"/>
  <c r="M27" i="7" s="1"/>
  <c r="J15" i="7"/>
  <c r="M15" i="7" s="1"/>
  <c r="J17" i="7"/>
  <c r="M17" i="7" s="1"/>
  <c r="J19" i="7"/>
  <c r="M19" i="7" s="1"/>
  <c r="J23" i="7"/>
  <c r="M23" i="7" s="1"/>
  <c r="D66" i="8"/>
  <c r="D67" i="8"/>
  <c r="M35" i="7" l="1"/>
  <c r="M37" i="7" s="1"/>
  <c r="O21" i="7" l="1"/>
  <c r="O19" i="7"/>
  <c r="O17" i="7"/>
  <c r="O13" i="7"/>
  <c r="O11" i="7"/>
  <c r="M39" i="7" l="1"/>
</calcChain>
</file>

<file path=xl/sharedStrings.xml><?xml version="1.0" encoding="utf-8"?>
<sst xmlns="http://schemas.openxmlformats.org/spreadsheetml/2006/main" count="148" uniqueCount="141">
  <si>
    <t>Ratio Cuestionario</t>
  </si>
  <si>
    <t>Puntuación Obtenida</t>
  </si>
  <si>
    <t>Puntuación máxima</t>
  </si>
  <si>
    <t>DEBE RELLENAR LAS CASILLAS RESALTADAS EN AMARILLO</t>
  </si>
  <si>
    <t>BALANCE DE SITUACIÓN  Y CUENTA DE RESULTADOS</t>
  </si>
  <si>
    <t xml:space="preserve">Balance de situación  (euros) </t>
  </si>
  <si>
    <t>ACTIVO</t>
  </si>
  <si>
    <t>A) ACTIVO NO CORRIENTE</t>
  </si>
  <si>
    <t>I. Inmovilizado intangible</t>
  </si>
  <si>
    <t>II. Inmovilizado material</t>
  </si>
  <si>
    <t>III. Inversiones inmobilarias</t>
  </si>
  <si>
    <t>IV. Inversiones en empresas del grupo y asociadas a largo plazo</t>
  </si>
  <si>
    <t>V.  Inversiones financieras a largo plazo</t>
  </si>
  <si>
    <t>VI. Activos por impuesto diferido</t>
  </si>
  <si>
    <t>VII. Deudores comerciales no corrientes</t>
  </si>
  <si>
    <t>B) ACTIVO CORRIENTE</t>
  </si>
  <si>
    <t>I. Activos no corrientes mantenidos en la venta</t>
  </si>
  <si>
    <t>II. Existencias</t>
  </si>
  <si>
    <t>III. Deudores comerciales y otras cuentas a cobrar</t>
  </si>
  <si>
    <t>IV. Inversiones en empresas del grupo y asociadas a corto plazo</t>
  </si>
  <si>
    <t>V. Inversiones financieras a corto plazo</t>
  </si>
  <si>
    <t>VI. Periodificaciones a corto plazo</t>
  </si>
  <si>
    <t>VII. Efectivo y otros activos liquidos equivalentes</t>
  </si>
  <si>
    <t>TOTAL ACTIVO (A+B)</t>
  </si>
  <si>
    <t>PATRIMONIO NETO Y PASIVO</t>
  </si>
  <si>
    <t>A) PATRIMONIO NETO</t>
  </si>
  <si>
    <t>A-1) Fondos propios</t>
  </si>
  <si>
    <t>I. Capital</t>
  </si>
  <si>
    <t>II. Prima de emisión</t>
  </si>
  <si>
    <t xml:space="preserve"> III. Reservas</t>
  </si>
  <si>
    <t>IV. (Acciones y participaciones en patrimonio propias)</t>
  </si>
  <si>
    <t>V. Resultados de ejercicios anteriores</t>
  </si>
  <si>
    <t>VI. Otras aportaciones de socios</t>
  </si>
  <si>
    <t>VII. Resultado del ejercicio</t>
  </si>
  <si>
    <t>VIII. (Dividendo a cuenta)</t>
  </si>
  <si>
    <t>IX. Otros instrumentos de patrimonio</t>
  </si>
  <si>
    <t>A-2) Ajustes por cambio de valor</t>
  </si>
  <si>
    <t>A-3) Subvenciones, doncaciones y legados recibidos</t>
  </si>
  <si>
    <t>B)  PASIVO NO CORRIENTE</t>
  </si>
  <si>
    <t>I. Provisiones a largo plazo</t>
  </si>
  <si>
    <t>II. Deudas a largo plazo</t>
  </si>
  <si>
    <t>III. Deudas con empresas del grupo y asociadas a largo plazo</t>
  </si>
  <si>
    <t>IV. Pasivos por impuesto diferido</t>
  </si>
  <si>
    <t>V. Periodificaciones a largo plazo</t>
  </si>
  <si>
    <t>VI. Acreedores comerciales no corrientes</t>
  </si>
  <si>
    <t>VII. Deuda con características especiales a largo plazo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</si>
  <si>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</si>
  <si>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</si>
  <si>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</si>
  <si>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</si>
  <si>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 a corto plazo</t>
  </si>
  <si>
    <t>V. Acreedores comerciales y otras cuentas a pagar</t>
  </si>
  <si>
    <t>VII. Deuda con características especiales a corto plazo</t>
  </si>
  <si>
    <t>TOTAL PATRIMONIO NETO PASIVO (A+B+C)</t>
  </si>
  <si>
    <t>check</t>
  </si>
  <si>
    <t>double check</t>
  </si>
  <si>
    <t>Cuenta de pérdidas y ganancias (euros)</t>
  </si>
  <si>
    <t>1. Importe neto de la cifra de negocios</t>
  </si>
  <si>
    <t>2. Variación de existencias de productos terminados y en curso de fabricación</t>
  </si>
  <si>
    <t>3. Trabajos realizados por la empresa para su activo</t>
  </si>
  <si>
    <t>4. Aprovisionamientos</t>
  </si>
  <si>
    <t>5. Otros ingresos de explotacion</t>
  </si>
  <si>
    <t>6. Gastos de personal</t>
  </si>
  <si>
    <t>7. Otros gastos de explotación</t>
  </si>
  <si>
    <t>8. Amortización del inmovilizado</t>
  </si>
  <si>
    <t>9. Imputación de subvenciones de inmovilizado no financiero y otras</t>
  </si>
  <si>
    <t>10. Excesos de provisiones</t>
  </si>
  <si>
    <t>11. Deterioro y resultado por enajenaciones del inmovilizado</t>
  </si>
  <si>
    <t>12. Diferencia negativa de combinaciones de negocio</t>
  </si>
  <si>
    <t>13. Otros resultados</t>
  </si>
  <si>
    <t>A) RESULTADO DE EXPLOTACIÓN (1+2+3+4+5+6+7+8+9+10+11+12+13)</t>
  </si>
  <si>
    <t>14. Ingresos financieros</t>
  </si>
  <si>
    <t>15. Gastos financieros</t>
  </si>
  <si>
    <t>16. Variación de valor razonable en instrumentos financieros</t>
  </si>
  <si>
    <t>17. Diferencias de cambio</t>
  </si>
  <si>
    <t>18. Deterioro y resultado por enajenaciones de instrumentos financieros</t>
  </si>
  <si>
    <t>19. Otros ingresos y Gastos de Carácter Financiero</t>
  </si>
  <si>
    <t>B) RESULTADO FINANCIERO (14+15+16+17+18)</t>
  </si>
  <si>
    <t>C) RESULTADO ANTES DE IMPUESTOS (A+B)</t>
  </si>
  <si>
    <t>20. Impuestos sobre beneficios</t>
  </si>
  <si>
    <t>D) RESULTADO DEL EJERCICIO (C+20)</t>
  </si>
  <si>
    <t>Puntuaciones</t>
  </si>
  <si>
    <t>Historial de versiones del documento</t>
  </si>
  <si>
    <t>Versión 1.0</t>
  </si>
  <si>
    <t>Fecha publicación</t>
  </si>
  <si>
    <t>Comentarios</t>
  </si>
  <si>
    <t>ESC1</t>
  </si>
  <si>
    <t>ESC2</t>
  </si>
  <si>
    <t>ESC3</t>
  </si>
  <si>
    <t>ESC4</t>
  </si>
  <si>
    <t>Valor &lt; ESC1</t>
  </si>
  <si>
    <t>ESC1≤ valor &lt;ESC2</t>
  </si>
  <si>
    <t>ESC2≤ valor &lt;ESC3</t>
  </si>
  <si>
    <t>ESC3≤ valor &lt;ESC4</t>
  </si>
  <si>
    <t>Valor ≥ ESC4</t>
  </si>
  <si>
    <t>c.1) Activo corriente / Pasivo corriente</t>
  </si>
  <si>
    <t>c.2) Resultado económico bruto / Cifra neta de negocios</t>
  </si>
  <si>
    <t>c.3) Activo / Pasivo</t>
  </si>
  <si>
    <t>c.4) Cifra neta de negocios / Total activo</t>
  </si>
  <si>
    <t>c.5) Resultado económico neto / Total activo</t>
  </si>
  <si>
    <t>c.6) Resultado económico bruto / Total deuda neta</t>
  </si>
  <si>
    <t>c.7) Activo corriente / Total activo</t>
  </si>
  <si>
    <t>c.8) Fondos propios / Total patrimonio neto y pasivo</t>
  </si>
  <si>
    <t>c.9) Deudas a medio y largo plazo / Total patrimonio neto y pasivo</t>
  </si>
  <si>
    <t>c.10) Inmovilizado material / Activo no corriente</t>
  </si>
  <si>
    <t>c.11) Resultado económico neto / Gastos financieros</t>
  </si>
  <si>
    <t>c.4) Cifra neta de negocios / Total Activo</t>
  </si>
  <si>
    <t>c.5) Resultado económico neto / Total Activo</t>
  </si>
  <si>
    <t>c.7) Activo corriente / total activo</t>
  </si>
  <si>
    <t>c.8) Fondos propios / patrimonio neto y pasivo</t>
  </si>
  <si>
    <t>c.9) Deudas a medio y largo plazo / total patrimonio neto y pasivo</t>
  </si>
  <si>
    <t xml:space="preserve">CRITERIOS EVALUACIÓN ECONÓMICO FINANCIERA </t>
  </si>
  <si>
    <t>El cálculo de la puntuación del criterio C) será el resultado de la suma de las puntuaciones de los subcriterios c.1) a c.11) multiplicada por la puntuación del subcriterio c.12).</t>
  </si>
  <si>
    <t>Este simulador sólo determina las puntuaciones de los subcriterios c.1) a c.11). No hay simulador para el subcriterio c.12)</t>
  </si>
  <si>
    <t>Calificación financiera provisional:</t>
  </si>
  <si>
    <t xml:space="preserve">Puntuación c1 a c11: </t>
  </si>
  <si>
    <t>Resultado evaluación (pendiente de c12):</t>
  </si>
  <si>
    <t>Tipo de empresa</t>
  </si>
  <si>
    <t>Tipo de proyecto</t>
  </si>
  <si>
    <t>Investigación industrial</t>
  </si>
  <si>
    <t>Desarrollo experimental</t>
  </si>
  <si>
    <t>Grande</t>
  </si>
  <si>
    <t>Mediana</t>
  </si>
  <si>
    <t>Micro</t>
  </si>
  <si>
    <t>Préstamo solicitado (EUROS)</t>
  </si>
  <si>
    <t>Presupuesto financiable del proyecto (EUROS)</t>
  </si>
  <si>
    <t>Subvención solicitada (EUROS)</t>
  </si>
  <si>
    <t xml:space="preserve">Pequeña </t>
  </si>
  <si>
    <t>% De ayuda solicitada (máximo 80%)</t>
  </si>
  <si>
    <t>Importe máximo de préstamo a conceder:</t>
  </si>
  <si>
    <t>Eficiencia energética</t>
  </si>
  <si>
    <t>Protección Medio Ambiente</t>
  </si>
  <si>
    <t>Innovación</t>
  </si>
  <si>
    <t>Inversión regional</t>
  </si>
  <si>
    <t>Ratios convocatoria 2023</t>
  </si>
  <si>
    <t>Activa financiación - Innovación y sostenibilidad 2023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</si>
  <si>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Con el objetivo de facilitar a las entidades interesadas en solicitar financiación bajo estos programas en las convocatorias de ACTIVA e IDI correspondientes al año 2023, se pone a disposición del público el simulador para la evaluación de la viabilidad económica y financiera.
Se trata de un instrumento que se publica exclusivamente a título informativo, que no compromete en modo alguno a este centro gestor ni al Ministerio y que puede estar sujeto a ulteriores correcciones en caso de ser necesarias, siempre acorde a la normativa aplicable.
Esta información se facilita en cualquier caso en canales de información pública para garantizar el acceso universal y transparente a la información.</t>
    </r>
  </si>
  <si>
    <t>Abril 2023</t>
  </si>
  <si>
    <t>Versión 1.1</t>
  </si>
  <si>
    <t>Mayo 2023</t>
  </si>
  <si>
    <t>Cambio en años de cuentas a considerar (de 2020-21 a 2021-22) en hoja "DATOS"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</si>
</sst>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theme="0" tint="-0.3499862666707357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9"/>
      <name val="Arial"/>
      <family val="2"/>
    </font>
    <font>
      <b/>
      <sz val="16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mic Sans MS"/>
      <family val="4"/>
    </font>
    <font>
      <b/>
      <sz val="16"/>
      <color rgb="FF0070C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  "/>
    </font>
    <font>
      <sz val="11"/>
      <name val="Calibri  "/>
    </font>
    <font>
      <b/>
      <sz val="14"/>
      <color theme="1"/>
      <name val="Calibri  "/>
    </font>
    <font>
      <sz val="10"/>
      <color theme="1"/>
      <name val="Calibri  "/>
    </font>
    <font>
      <b/>
      <sz val="15"/>
      <color theme="3"/>
      <name val="Calibri  "/>
    </font>
    <font>
      <sz val="18"/>
      <color theme="1"/>
      <name val="Calibri  "/>
    </font>
    <font>
      <sz val="11"/>
      <color theme="0"/>
      <name val="Calibri  "/>
    </font>
    <font>
      <b/>
      <sz val="12"/>
      <color theme="0"/>
      <name val="Calibri  "/>
    </font>
    <font>
      <sz val="8"/>
      <name val="Calibri  "/>
    </font>
    <font>
      <b/>
      <sz val="8"/>
      <name val="Calibri  "/>
    </font>
    <font>
      <b/>
      <sz val="11"/>
      <name val="Calibri  "/>
    </font>
    <font>
      <b/>
      <sz val="11"/>
      <color theme="0"/>
      <name val="Calibri  "/>
    </font>
    <font>
      <sz val="11"/>
      <color indexed="8"/>
      <name val="Calibri  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5" applyNumberFormat="0" applyFill="0" applyAlignment="0" applyProtection="0"/>
    <xf numFmtId="0" fontId="16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6">
    <xf numFmtId="0" fontId="0" fillId="0" borderId="0" xfId="0"/>
    <xf numFmtId="0" fontId="0" fillId="2" borderId="0" xfId="0" applyFill="1"/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65" fontId="2" fillId="2" borderId="0" xfId="0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2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/>
    <xf numFmtId="0" fontId="15" fillId="2" borderId="0" xfId="0" applyFont="1" applyFill="1"/>
    <xf numFmtId="0" fontId="6" fillId="2" borderId="0" xfId="0" applyFont="1" applyFill="1" applyBorder="1" applyAlignment="1">
      <alignment vertical="center"/>
    </xf>
    <xf numFmtId="0" fontId="0" fillId="2" borderId="0" xfId="0" applyFill="1" applyBorder="1"/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0" fillId="4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2" fontId="4" fillId="2" borderId="24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164" fontId="8" fillId="2" borderId="0" xfId="3" applyNumberFormat="1" applyFont="1" applyFill="1" applyBorder="1" applyAlignment="1">
      <alignment vertical="center"/>
    </xf>
    <xf numFmtId="164" fontId="10" fillId="4" borderId="0" xfId="3" applyNumberFormat="1" applyFont="1" applyFill="1" applyBorder="1" applyAlignment="1">
      <alignment horizontal="center" vertical="center" wrapText="1"/>
    </xf>
    <xf numFmtId="164" fontId="2" fillId="5" borderId="4" xfId="3" applyNumberFormat="1" applyFont="1" applyFill="1" applyBorder="1" applyAlignment="1" applyProtection="1">
      <alignment horizontal="center" vertical="center"/>
      <protection hidden="1"/>
    </xf>
    <xf numFmtId="164" fontId="8" fillId="2" borderId="0" xfId="3" applyNumberFormat="1" applyFont="1" applyFill="1" applyBorder="1" applyAlignment="1" applyProtection="1">
      <alignment vertical="center"/>
      <protection hidden="1"/>
    </xf>
    <xf numFmtId="164" fontId="12" fillId="2" borderId="0" xfId="3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64" fontId="2" fillId="0" borderId="0" xfId="3" applyNumberFormat="1" applyFont="1" applyFill="1" applyBorder="1" applyAlignment="1" applyProtection="1">
      <alignment horizontal="center"/>
      <protection hidden="1"/>
    </xf>
    <xf numFmtId="164" fontId="2" fillId="2" borderId="0" xfId="3" applyNumberFormat="1" applyFont="1" applyFill="1" applyBorder="1" applyAlignment="1">
      <alignment vertical="center"/>
    </xf>
    <xf numFmtId="49" fontId="0" fillId="2" borderId="4" xfId="0" applyNumberForma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 indent="3"/>
    </xf>
    <xf numFmtId="0" fontId="6" fillId="0" borderId="31" xfId="0" applyFont="1" applyBorder="1" applyAlignment="1">
      <alignment horizontal="left" vertical="center" wrapText="1" indent="3"/>
    </xf>
    <xf numFmtId="0" fontId="5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 applyBorder="1" applyAlignment="1">
      <alignment vertical="center"/>
    </xf>
    <xf numFmtId="0" fontId="23" fillId="2" borderId="11" xfId="0" applyFont="1" applyFill="1" applyBorder="1"/>
    <xf numFmtId="0" fontId="23" fillId="2" borderId="0" xfId="0" applyFont="1" applyFill="1" applyBorder="1"/>
    <xf numFmtId="0" fontId="24" fillId="2" borderId="0" xfId="0" applyFont="1" applyFill="1" applyBorder="1"/>
    <xf numFmtId="0" fontId="27" fillId="2" borderId="5" xfId="4" applyFont="1" applyFill="1"/>
    <xf numFmtId="0" fontId="28" fillId="2" borderId="0" xfId="0" applyFont="1" applyFill="1"/>
    <xf numFmtId="0" fontId="29" fillId="2" borderId="0" xfId="0" applyFont="1" applyFill="1" applyBorder="1"/>
    <xf numFmtId="0" fontId="31" fillId="2" borderId="0" xfId="0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4" fontId="23" fillId="2" borderId="0" xfId="0" applyNumberFormat="1" applyFont="1" applyFill="1"/>
    <xf numFmtId="0" fontId="23" fillId="2" borderId="0" xfId="0" applyFont="1" applyFill="1" applyBorder="1" applyAlignment="1">
      <alignment wrapText="1"/>
    </xf>
    <xf numFmtId="0" fontId="26" fillId="3" borderId="4" xfId="0" applyFont="1" applyFill="1" applyBorder="1" applyAlignment="1" applyProtection="1">
      <alignment horizontal="center" vertical="center"/>
      <protection locked="0"/>
    </xf>
    <xf numFmtId="0" fontId="33" fillId="2" borderId="5" xfId="4" applyFont="1" applyFill="1"/>
    <xf numFmtId="0" fontId="24" fillId="2" borderId="0" xfId="5" applyFont="1" applyFill="1" applyBorder="1" applyAlignment="1">
      <alignment wrapText="1"/>
    </xf>
    <xf numFmtId="0" fontId="24" fillId="2" borderId="10" xfId="5" applyFont="1" applyFill="1" applyBorder="1" applyAlignment="1">
      <alignment horizontal="right" wrapText="1"/>
    </xf>
    <xf numFmtId="4" fontId="33" fillId="2" borderId="4" xfId="5" applyNumberFormat="1" applyFont="1" applyFill="1" applyBorder="1" applyAlignment="1">
      <alignment horizontal="center" vertical="center"/>
    </xf>
    <xf numFmtId="4" fontId="24" fillId="2" borderId="0" xfId="5" applyNumberFormat="1" applyFont="1" applyFill="1" applyBorder="1" applyAlignment="1">
      <alignment horizontal="center" vertical="center"/>
    </xf>
    <xf numFmtId="4" fontId="33" fillId="2" borderId="16" xfId="5" applyNumberFormat="1" applyFont="1" applyFill="1" applyBorder="1" applyAlignment="1">
      <alignment horizontal="center" vertical="center"/>
    </xf>
    <xf numFmtId="4" fontId="33" fillId="2" borderId="17" xfId="5" applyNumberFormat="1" applyFont="1" applyFill="1" applyBorder="1" applyAlignment="1">
      <alignment horizontal="center" vertical="center"/>
    </xf>
    <xf numFmtId="4" fontId="24" fillId="2" borderId="0" xfId="5" applyNumberFormat="1" applyFont="1" applyFill="1" applyBorder="1"/>
    <xf numFmtId="4" fontId="35" fillId="3" borderId="4" xfId="5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64" fontId="12" fillId="2" borderId="3" xfId="3" applyFont="1" applyFill="1" applyBorder="1" applyAlignment="1" applyProtection="1">
      <alignment horizontal="center" vertical="center"/>
      <protection hidden="1"/>
    </xf>
    <xf numFmtId="3" fontId="34" fillId="7" borderId="4" xfId="5" applyNumberFormat="1" applyFont="1" applyFill="1" applyBorder="1" applyAlignment="1">
      <alignment horizontal="center" vertical="center"/>
    </xf>
    <xf numFmtId="3" fontId="34" fillId="7" borderId="16" xfId="5" applyNumberFormat="1" applyFont="1" applyFill="1" applyBorder="1" applyAlignment="1">
      <alignment horizontal="center" vertical="center"/>
    </xf>
    <xf numFmtId="0" fontId="33" fillId="2" borderId="1" xfId="5" applyFont="1" applyFill="1" applyBorder="1" applyAlignment="1">
      <alignment vertical="center" wrapText="1"/>
    </xf>
    <xf numFmtId="4" fontId="33" fillId="8" borderId="4" xfId="5" applyNumberFormat="1" applyFont="1" applyFill="1" applyBorder="1" applyAlignment="1">
      <alignment horizontal="center" vertical="center"/>
    </xf>
    <xf numFmtId="0" fontId="33" fillId="2" borderId="1" xfId="5" applyFont="1" applyFill="1" applyBorder="1" applyAlignment="1">
      <alignment horizontal="left" vertical="center" wrapText="1" indent="1"/>
    </xf>
    <xf numFmtId="0" fontId="33" fillId="2" borderId="1" xfId="5" applyFont="1" applyFill="1" applyBorder="1" applyAlignment="1">
      <alignment horizontal="left" vertical="center" wrapText="1" indent="3"/>
    </xf>
    <xf numFmtId="0" fontId="24" fillId="2" borderId="4" xfId="5" applyFont="1" applyFill="1" applyBorder="1" applyAlignment="1">
      <alignment horizontal="left" vertical="center" wrapText="1" indent="5"/>
    </xf>
    <xf numFmtId="4" fontId="24" fillId="8" borderId="4" xfId="5" applyNumberFormat="1" applyFont="1" applyFill="1" applyBorder="1" applyAlignment="1" applyProtection="1">
      <alignment horizontal="center" vertical="center"/>
      <protection locked="0"/>
    </xf>
    <xf numFmtId="4" fontId="33" fillId="8" borderId="16" xfId="5" applyNumberFormat="1" applyFont="1" applyFill="1" applyBorder="1" applyAlignment="1">
      <alignment horizontal="center" vertical="center"/>
    </xf>
    <xf numFmtId="4" fontId="33" fillId="8" borderId="17" xfId="5" applyNumberFormat="1" applyFont="1" applyFill="1" applyBorder="1" applyAlignment="1">
      <alignment horizontal="center" vertical="center"/>
    </xf>
    <xf numFmtId="0" fontId="34" fillId="7" borderId="1" xfId="5" applyFont="1" applyFill="1" applyBorder="1" applyAlignment="1">
      <alignment horizontal="center" vertical="center" wrapText="1"/>
    </xf>
    <xf numFmtId="3" fontId="30" fillId="7" borderId="4" xfId="5" applyNumberFormat="1" applyFont="1" applyFill="1" applyBorder="1" applyAlignment="1">
      <alignment horizontal="center" vertical="center"/>
    </xf>
    <xf numFmtId="0" fontId="33" fillId="2" borderId="1" xfId="5" applyFont="1" applyFill="1" applyBorder="1" applyAlignment="1">
      <alignment horizontal="left" vertical="center" wrapText="1"/>
    </xf>
    <xf numFmtId="0" fontId="24" fillId="2" borderId="4" xfId="5" applyFont="1" applyFill="1" applyBorder="1" applyAlignment="1">
      <alignment horizontal="left" vertical="center" wrapText="1" indent="3"/>
    </xf>
    <xf numFmtId="0" fontId="34" fillId="7" borderId="4" xfId="5" applyFont="1" applyFill="1" applyBorder="1" applyAlignment="1">
      <alignment horizontal="center" vertical="center" wrapText="1"/>
    </xf>
    <xf numFmtId="4" fontId="35" fillId="9" borderId="4" xfId="5" applyNumberFormat="1" applyFont="1" applyFill="1" applyBorder="1" applyAlignment="1" applyProtection="1">
      <alignment horizontal="center" vertical="center"/>
      <protection locked="0"/>
    </xf>
    <xf numFmtId="0" fontId="33" fillId="2" borderId="4" xfId="5" applyFont="1" applyFill="1" applyBorder="1" applyAlignment="1">
      <alignment horizontal="left" vertical="center" wrapText="1" indent="1"/>
    </xf>
    <xf numFmtId="0" fontId="23" fillId="2" borderId="0" xfId="0" applyFont="1" applyFill="1" applyAlignment="1">
      <alignment horizontal="center" vertical="center"/>
    </xf>
    <xf numFmtId="164" fontId="23" fillId="3" borderId="4" xfId="3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10" fontId="23" fillId="2" borderId="4" xfId="1" applyNumberFormat="1" applyFont="1" applyFill="1" applyBorder="1" applyAlignment="1">
      <alignment horizontal="center" vertical="center"/>
    </xf>
    <xf numFmtId="2" fontId="0" fillId="2" borderId="0" xfId="0" applyNumberFormat="1" applyFill="1"/>
    <xf numFmtId="0" fontId="18" fillId="2" borderId="28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19" fillId="6" borderId="27" xfId="2" applyFont="1" applyFill="1" applyBorder="1" applyAlignment="1">
      <alignment horizontal="center" vertical="center" wrapText="1"/>
    </xf>
    <xf numFmtId="0" fontId="19" fillId="6" borderId="4" xfId="2" applyFont="1" applyFill="1" applyBorder="1" applyAlignment="1">
      <alignment horizontal="center" vertical="center" wrapText="1"/>
    </xf>
    <xf numFmtId="0" fontId="18" fillId="2" borderId="27" xfId="2" applyFont="1" applyFill="1" applyBorder="1" applyAlignment="1">
      <alignment horizontal="center" vertical="center" wrapText="1"/>
    </xf>
    <xf numFmtId="0" fontId="18" fillId="2" borderId="29" xfId="2" applyFont="1" applyFill="1" applyBorder="1" applyAlignment="1">
      <alignment horizontal="center" vertical="center" wrapText="1"/>
    </xf>
    <xf numFmtId="0" fontId="18" fillId="2" borderId="30" xfId="2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25" fillId="5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right" vertical="center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</cellXfs>
  <cellStyles count="8">
    <cellStyle name="Encabezado 1" xfId="4" builtinId="16"/>
    <cellStyle name="Millares" xfId="3" builtinId="3"/>
    <cellStyle name="Millares 2" xfId="6"/>
    <cellStyle name="Normal" xfId="0" builtinId="0"/>
    <cellStyle name="Normal 2" xfId="2"/>
    <cellStyle name="Normal 2 2" xfId="5"/>
    <cellStyle name="Porcentaje" xfId="1" builtinId="5"/>
    <cellStyle name="Porcentaje 2" xfId="7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5:E13"/>
  <sheetViews>
    <sheetView tabSelected="1" zoomScaleNormal="100" workbookViewId="0">
      <selection activeCell="E10" sqref="E10"/>
    </sheetView>
  </sheetViews>
  <sheetFormatPr baseColWidth="10" defaultColWidth="11.42578125" defaultRowHeight="15"/>
  <cols>
    <col min="1" max="2" width="11.42578125" style="1"/>
    <col min="3" max="3" width="18.42578125" style="47" customWidth="1"/>
    <col min="4" max="4" width="19.140625" style="48" customWidth="1"/>
    <col min="5" max="5" width="50.140625" style="52" customWidth="1"/>
    <col min="6" max="16384" width="11.42578125" style="1"/>
  </cols>
  <sheetData>
    <row r="5" spans="3:5" ht="18.75">
      <c r="C5" s="126" t="s">
        <v>82</v>
      </c>
      <c r="D5" s="126"/>
      <c r="E5" s="126"/>
    </row>
    <row r="8" spans="3:5" s="50" customFormat="1" ht="25.5" customHeight="1">
      <c r="C8" s="48"/>
      <c r="D8" s="53" t="s">
        <v>84</v>
      </c>
      <c r="E8" s="54" t="s">
        <v>85</v>
      </c>
    </row>
    <row r="9" spans="3:5" s="50" customFormat="1" ht="51" customHeight="1">
      <c r="C9" s="49" t="s">
        <v>138</v>
      </c>
      <c r="D9" s="64" t="s">
        <v>139</v>
      </c>
      <c r="E9" s="51" t="s">
        <v>140</v>
      </c>
    </row>
    <row r="10" spans="3:5" s="50" customFormat="1" ht="51" customHeight="1">
      <c r="C10" s="49" t="s">
        <v>83</v>
      </c>
      <c r="D10" s="64" t="s">
        <v>137</v>
      </c>
      <c r="E10" s="51" t="s">
        <v>135</v>
      </c>
    </row>
    <row r="13" spans="3:5" ht="141.75" customHeight="1">
      <c r="C13" s="127" t="s">
        <v>136</v>
      </c>
      <c r="D13" s="127"/>
      <c r="E13" s="127"/>
    </row>
  </sheetData>
  <sheetProtection algorithmName="SHA-512" hashValue="xXs5KHcicQJ63h41QyOiKbhWIlu81ZEEHZPLt0McNXpugtmPryHVzW/YUoU70kEI9HGegWlWydgj/Jk9gn325w==" saltValue="wVuMz/SCjQP3dz198yGfAw==" spinCount="100000" sheet="1" objects="1" scenarios="1"/>
  <mergeCells count="2">
    <mergeCell ref="C5:E5"/>
    <mergeCell ref="C13:E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B2:L94"/>
  <sheetViews>
    <sheetView zoomScaleNormal="100" workbookViewId="0">
      <selection activeCell="D9" sqref="D9"/>
    </sheetView>
  </sheetViews>
  <sheetFormatPr baseColWidth="10" defaultColWidth="11.42578125" defaultRowHeight="14.25"/>
  <cols>
    <col min="1" max="1" width="4.42578125" style="69" customWidth="1"/>
    <col min="2" max="2" width="5.7109375" style="69" customWidth="1"/>
    <col min="3" max="3" width="70.7109375" style="69" customWidth="1"/>
    <col min="4" max="4" width="29.7109375" style="69" customWidth="1"/>
    <col min="5" max="5" width="26.5703125" style="69" customWidth="1"/>
    <col min="6" max="6" width="7.7109375" style="69" customWidth="1"/>
    <col min="7" max="7" width="14.7109375" style="70" customWidth="1"/>
    <col min="8" max="8" width="11.7109375" style="70" hidden="1" customWidth="1"/>
    <col min="9" max="9" width="23.5703125" style="70" hidden="1" customWidth="1"/>
    <col min="10" max="10" width="21.140625" style="69" customWidth="1"/>
    <col min="11" max="16384" width="11.42578125" style="69"/>
  </cols>
  <sheetData>
    <row r="2" spans="2:12" ht="23.25" customHeight="1">
      <c r="B2" s="128" t="s">
        <v>3</v>
      </c>
      <c r="C2" s="128"/>
      <c r="D2" s="128"/>
      <c r="E2" s="128"/>
      <c r="F2" s="71"/>
    </row>
    <row r="4" spans="2:12" s="113" customFormat="1" ht="19.5" customHeight="1">
      <c r="C4" s="116" t="s">
        <v>125</v>
      </c>
      <c r="D4" s="114"/>
      <c r="G4" s="115"/>
      <c r="H4" s="115" t="s">
        <v>121</v>
      </c>
      <c r="I4" s="115" t="s">
        <v>119</v>
      </c>
    </row>
    <row r="5" spans="2:12" s="113" customFormat="1" ht="19.5" customHeight="1">
      <c r="C5" s="116" t="s">
        <v>124</v>
      </c>
      <c r="D5" s="114"/>
      <c r="G5" s="115"/>
      <c r="H5" s="115" t="s">
        <v>122</v>
      </c>
      <c r="I5" s="115" t="s">
        <v>120</v>
      </c>
    </row>
    <row r="6" spans="2:12" s="113" customFormat="1" ht="19.5" customHeight="1">
      <c r="C6" s="116" t="s">
        <v>126</v>
      </c>
      <c r="D6" s="114"/>
      <c r="G6" s="115"/>
      <c r="H6" s="115" t="s">
        <v>127</v>
      </c>
      <c r="I6" s="115" t="s">
        <v>132</v>
      </c>
    </row>
    <row r="7" spans="2:12" s="113" customFormat="1" ht="19.5" customHeight="1">
      <c r="C7" s="116" t="s">
        <v>117</v>
      </c>
      <c r="D7" s="83"/>
      <c r="G7" s="115"/>
      <c r="H7" s="115" t="s">
        <v>123</v>
      </c>
      <c r="I7" s="115" t="s">
        <v>133</v>
      </c>
    </row>
    <row r="8" spans="2:12" s="113" customFormat="1" ht="19.5" customHeight="1">
      <c r="C8" s="116" t="s">
        <v>118</v>
      </c>
      <c r="D8" s="83"/>
      <c r="G8" s="115"/>
      <c r="H8" s="115"/>
      <c r="I8" s="115" t="s">
        <v>130</v>
      </c>
    </row>
    <row r="9" spans="2:12" s="113" customFormat="1" ht="19.5" customHeight="1">
      <c r="C9" s="116" t="s">
        <v>128</v>
      </c>
      <c r="D9" s="117" t="e">
        <f>+(D6+D5)/D4</f>
        <v>#DIV/0!</v>
      </c>
      <c r="G9" s="115"/>
      <c r="H9" s="115"/>
      <c r="I9" s="115" t="s">
        <v>131</v>
      </c>
    </row>
    <row r="11" spans="2:12">
      <c r="G11" s="74"/>
      <c r="H11" s="74"/>
      <c r="I11" s="74"/>
      <c r="J11" s="73"/>
      <c r="K11" s="73"/>
    </row>
    <row r="12" spans="2:12" ht="20.25" thickBot="1">
      <c r="C12" s="84" t="s">
        <v>4</v>
      </c>
      <c r="D12" s="75"/>
      <c r="E12" s="75"/>
      <c r="F12" s="70"/>
      <c r="G12" s="74"/>
      <c r="H12" s="74"/>
      <c r="I12" s="74"/>
      <c r="J12" s="73"/>
      <c r="K12" s="73"/>
    </row>
    <row r="13" spans="2:12" ht="9" customHeight="1" thickTop="1">
      <c r="D13" s="76"/>
      <c r="G13" s="74"/>
      <c r="H13" s="74"/>
      <c r="I13" s="74"/>
      <c r="J13" s="77"/>
      <c r="K13" s="77"/>
    </row>
    <row r="14" spans="2:12" ht="34.5" customHeight="1">
      <c r="C14" s="106" t="s">
        <v>5</v>
      </c>
      <c r="D14" s="107">
        <v>2021</v>
      </c>
      <c r="E14" s="107">
        <v>2022</v>
      </c>
      <c r="G14" s="73"/>
      <c r="H14" s="78"/>
      <c r="I14" s="78"/>
      <c r="J14" s="78"/>
      <c r="K14" s="77"/>
      <c r="L14" s="77"/>
    </row>
    <row r="15" spans="2:12" ht="34.5" customHeight="1">
      <c r="C15" s="108" t="s">
        <v>6</v>
      </c>
      <c r="D15" s="87">
        <f>+D16+D24</f>
        <v>0</v>
      </c>
      <c r="E15" s="99"/>
      <c r="G15" s="73"/>
      <c r="H15" s="79"/>
      <c r="I15" s="79"/>
      <c r="J15" s="80"/>
      <c r="K15" s="77"/>
      <c r="L15" s="77"/>
    </row>
    <row r="16" spans="2:12" ht="34.5" customHeight="1">
      <c r="C16" s="100" t="s">
        <v>7</v>
      </c>
      <c r="D16" s="87">
        <f>+SUM(D17:D23)</f>
        <v>0</v>
      </c>
      <c r="E16" s="99"/>
      <c r="G16" s="74"/>
      <c r="H16" s="74"/>
      <c r="I16" s="74"/>
      <c r="J16" s="77"/>
      <c r="K16" s="77"/>
    </row>
    <row r="17" spans="3:5" ht="34.5" customHeight="1">
      <c r="C17" s="109" t="s">
        <v>8</v>
      </c>
      <c r="D17" s="92"/>
      <c r="E17" s="99"/>
    </row>
    <row r="18" spans="3:5" ht="34.5" customHeight="1">
      <c r="C18" s="109" t="s">
        <v>9</v>
      </c>
      <c r="D18" s="92"/>
      <c r="E18" s="99"/>
    </row>
    <row r="19" spans="3:5" ht="34.5" customHeight="1">
      <c r="C19" s="109" t="s">
        <v>10</v>
      </c>
      <c r="D19" s="92"/>
      <c r="E19" s="99"/>
    </row>
    <row r="20" spans="3:5" ht="34.5" customHeight="1">
      <c r="C20" s="109" t="s">
        <v>11</v>
      </c>
      <c r="D20" s="92"/>
      <c r="E20" s="99"/>
    </row>
    <row r="21" spans="3:5" ht="34.5" customHeight="1">
      <c r="C21" s="109" t="s">
        <v>12</v>
      </c>
      <c r="D21" s="92"/>
      <c r="E21" s="99"/>
    </row>
    <row r="22" spans="3:5" ht="34.5" customHeight="1">
      <c r="C22" s="109" t="s">
        <v>13</v>
      </c>
      <c r="D22" s="92"/>
      <c r="E22" s="99"/>
    </row>
    <row r="23" spans="3:5" ht="34.5" customHeight="1">
      <c r="C23" s="109" t="s">
        <v>14</v>
      </c>
      <c r="D23" s="92"/>
      <c r="E23" s="99"/>
    </row>
    <row r="24" spans="3:5" ht="34.5" customHeight="1">
      <c r="C24" s="100" t="s">
        <v>15</v>
      </c>
      <c r="D24" s="87">
        <f>+SUM(D25:D31)</f>
        <v>0</v>
      </c>
      <c r="E24" s="99"/>
    </row>
    <row r="25" spans="3:5" ht="34.5" customHeight="1">
      <c r="C25" s="109" t="s">
        <v>16</v>
      </c>
      <c r="D25" s="92"/>
      <c r="E25" s="99"/>
    </row>
    <row r="26" spans="3:5" ht="34.5" customHeight="1">
      <c r="C26" s="109" t="s">
        <v>17</v>
      </c>
      <c r="D26" s="92"/>
      <c r="E26" s="99"/>
    </row>
    <row r="27" spans="3:5" ht="34.5" customHeight="1">
      <c r="C27" s="109" t="s">
        <v>18</v>
      </c>
      <c r="D27" s="92"/>
      <c r="E27" s="99"/>
    </row>
    <row r="28" spans="3:5" ht="34.5" customHeight="1">
      <c r="C28" s="109" t="s">
        <v>19</v>
      </c>
      <c r="D28" s="92"/>
      <c r="E28" s="99"/>
    </row>
    <row r="29" spans="3:5" ht="34.5" customHeight="1">
      <c r="C29" s="109" t="s">
        <v>20</v>
      </c>
      <c r="D29" s="92"/>
      <c r="E29" s="99"/>
    </row>
    <row r="30" spans="3:5" ht="34.5" customHeight="1">
      <c r="C30" s="109" t="s">
        <v>21</v>
      </c>
      <c r="D30" s="92"/>
      <c r="E30" s="99"/>
    </row>
    <row r="31" spans="3:5" ht="34.5" customHeight="1">
      <c r="C31" s="109" t="s">
        <v>22</v>
      </c>
      <c r="D31" s="92"/>
      <c r="E31" s="99"/>
    </row>
    <row r="32" spans="3:5" ht="34.5" customHeight="1">
      <c r="C32" s="108" t="s">
        <v>23</v>
      </c>
      <c r="D32" s="87">
        <f>+D24+D16</f>
        <v>0</v>
      </c>
      <c r="E32" s="99"/>
    </row>
    <row r="33" spans="3:6" ht="34.5" customHeight="1">
      <c r="C33" s="85"/>
      <c r="D33" s="88"/>
      <c r="E33" s="88"/>
    </row>
    <row r="34" spans="3:6" ht="34.5" customHeight="1">
      <c r="C34" s="85"/>
      <c r="D34" s="97">
        <v>2021</v>
      </c>
      <c r="E34" s="97">
        <v>2022</v>
      </c>
    </row>
    <row r="35" spans="3:6" ht="34.5" customHeight="1">
      <c r="C35" s="98" t="s">
        <v>24</v>
      </c>
      <c r="D35" s="87">
        <f>+D36+D49+D57</f>
        <v>0</v>
      </c>
      <c r="E35" s="99">
        <f>+E36+E49+E57</f>
        <v>0</v>
      </c>
    </row>
    <row r="36" spans="3:6" ht="34.5" customHeight="1">
      <c r="C36" s="100" t="s">
        <v>25</v>
      </c>
      <c r="D36" s="87">
        <f>+D37+D47+D48</f>
        <v>0</v>
      </c>
      <c r="E36" s="99">
        <f>+E37+E47+E48</f>
        <v>0</v>
      </c>
    </row>
    <row r="37" spans="3:6" ht="34.5" customHeight="1">
      <c r="C37" s="101" t="s">
        <v>26</v>
      </c>
      <c r="D37" s="89">
        <f>+SUM(D38:D46)</f>
        <v>0</v>
      </c>
      <c r="E37" s="89">
        <f>+SUM(E38:E46)</f>
        <v>0</v>
      </c>
    </row>
    <row r="38" spans="3:6" ht="34.5" customHeight="1">
      <c r="C38" s="102" t="s">
        <v>27</v>
      </c>
      <c r="D38" s="92"/>
      <c r="E38" s="92"/>
      <c r="F38" s="81"/>
    </row>
    <row r="39" spans="3:6" ht="34.5" customHeight="1">
      <c r="C39" s="102" t="s">
        <v>28</v>
      </c>
      <c r="D39" s="92"/>
      <c r="E39" s="92"/>
    </row>
    <row r="40" spans="3:6" ht="34.5" customHeight="1">
      <c r="C40" s="102" t="s">
        <v>29</v>
      </c>
      <c r="D40" s="92"/>
      <c r="E40" s="92"/>
    </row>
    <row r="41" spans="3:6" ht="34.5" customHeight="1">
      <c r="C41" s="102" t="s">
        <v>30</v>
      </c>
      <c r="D41" s="92"/>
      <c r="E41" s="92"/>
    </row>
    <row r="42" spans="3:6" ht="34.5" customHeight="1">
      <c r="C42" s="102" t="s">
        <v>31</v>
      </c>
      <c r="D42" s="92"/>
      <c r="E42" s="92"/>
    </row>
    <row r="43" spans="3:6" ht="34.5" customHeight="1">
      <c r="C43" s="102" t="s">
        <v>32</v>
      </c>
      <c r="D43" s="92"/>
      <c r="E43" s="92"/>
    </row>
    <row r="44" spans="3:6" ht="34.5" customHeight="1">
      <c r="C44" s="102" t="s">
        <v>33</v>
      </c>
      <c r="D44" s="92"/>
      <c r="E44" s="92"/>
    </row>
    <row r="45" spans="3:6" ht="34.5" customHeight="1">
      <c r="C45" s="102" t="s">
        <v>34</v>
      </c>
      <c r="D45" s="92"/>
      <c r="E45" s="92"/>
    </row>
    <row r="46" spans="3:6" ht="34.5" customHeight="1">
      <c r="C46" s="102" t="s">
        <v>35</v>
      </c>
      <c r="D46" s="92"/>
      <c r="E46" s="92"/>
    </row>
    <row r="47" spans="3:6" ht="34.5" customHeight="1">
      <c r="C47" s="101" t="s">
        <v>36</v>
      </c>
      <c r="D47" s="92"/>
      <c r="E47" s="103"/>
    </row>
    <row r="48" spans="3:6" ht="34.5" customHeight="1">
      <c r="C48" s="101" t="s">
        <v>37</v>
      </c>
      <c r="D48" s="92"/>
      <c r="E48" s="103"/>
    </row>
    <row r="49" spans="3:5" ht="34.5" customHeight="1">
      <c r="C49" s="100" t="s">
        <v>38</v>
      </c>
      <c r="D49" s="89">
        <f>+SUM(D50:D56)</f>
        <v>0</v>
      </c>
      <c r="E49" s="104"/>
    </row>
    <row r="50" spans="3:5" ht="34.5" customHeight="1">
      <c r="C50" s="102" t="s">
        <v>39</v>
      </c>
      <c r="D50" s="92"/>
      <c r="E50" s="103"/>
    </row>
    <row r="51" spans="3:5" ht="34.5" customHeight="1">
      <c r="C51" s="102" t="s">
        <v>40</v>
      </c>
      <c r="D51" s="92"/>
      <c r="E51" s="103"/>
    </row>
    <row r="52" spans="3:5" ht="34.5" customHeight="1">
      <c r="C52" s="102" t="s">
        <v>41</v>
      </c>
      <c r="D52" s="92"/>
      <c r="E52" s="103"/>
    </row>
    <row r="53" spans="3:5" ht="34.5" customHeight="1">
      <c r="C53" s="102" t="s">
        <v>42</v>
      </c>
      <c r="D53" s="92"/>
      <c r="E53" s="103"/>
    </row>
    <row r="54" spans="3:5" ht="34.5" customHeight="1">
      <c r="C54" s="102" t="s">
        <v>43</v>
      </c>
      <c r="D54" s="92"/>
      <c r="E54" s="103"/>
    </row>
    <row r="55" spans="3:5" ht="34.5" customHeight="1">
      <c r="C55" s="102" t="s">
        <v>44</v>
      </c>
      <c r="D55" s="92"/>
      <c r="E55" s="103"/>
    </row>
    <row r="56" spans="3:5" ht="34.5" customHeight="1">
      <c r="C56" s="102" t="s">
        <v>45</v>
      </c>
      <c r="D56" s="92"/>
      <c r="E56" s="103"/>
    </row>
    <row r="57" spans="3:5" ht="34.5" customHeight="1">
      <c r="C57" s="100" t="s">
        <v>46</v>
      </c>
      <c r="D57" s="90">
        <f>+SUM(D58:D64)</f>
        <v>0</v>
      </c>
      <c r="E57" s="105"/>
    </row>
    <row r="58" spans="3:5" ht="34.5" customHeight="1">
      <c r="C58" s="102" t="s">
        <v>47</v>
      </c>
      <c r="D58" s="92"/>
      <c r="E58" s="103"/>
    </row>
    <row r="59" spans="3:5" ht="34.5" customHeight="1">
      <c r="C59" s="102" t="s">
        <v>48</v>
      </c>
      <c r="D59" s="92"/>
      <c r="E59" s="103"/>
    </row>
    <row r="60" spans="3:5" ht="34.5" customHeight="1">
      <c r="C60" s="102" t="s">
        <v>49</v>
      </c>
      <c r="D60" s="92"/>
      <c r="E60" s="103"/>
    </row>
    <row r="61" spans="3:5" ht="34.5" customHeight="1">
      <c r="C61" s="102" t="s">
        <v>50</v>
      </c>
      <c r="D61" s="92"/>
      <c r="E61" s="103"/>
    </row>
    <row r="62" spans="3:5" ht="34.5" customHeight="1">
      <c r="C62" s="102" t="s">
        <v>51</v>
      </c>
      <c r="D62" s="92"/>
      <c r="E62" s="103"/>
    </row>
    <row r="63" spans="3:5" ht="34.5" customHeight="1">
      <c r="C63" s="102" t="s">
        <v>21</v>
      </c>
      <c r="D63" s="92"/>
      <c r="E63" s="103"/>
    </row>
    <row r="64" spans="3:5" ht="34.5" customHeight="1">
      <c r="C64" s="102" t="s">
        <v>52</v>
      </c>
      <c r="D64" s="92"/>
      <c r="E64" s="103"/>
    </row>
    <row r="65" spans="2:7" ht="34.5" customHeight="1">
      <c r="C65" s="100" t="s">
        <v>53</v>
      </c>
      <c r="D65" s="87">
        <f>+D57+D49+D36</f>
        <v>0</v>
      </c>
      <c r="E65" s="99"/>
    </row>
    <row r="66" spans="2:7" ht="34.5" hidden="1" customHeight="1">
      <c r="C66" s="86" t="s">
        <v>54</v>
      </c>
      <c r="D66" s="91">
        <f>+D65-D35</f>
        <v>0</v>
      </c>
      <c r="E66" s="72"/>
      <c r="G66" s="70" t="b">
        <v>0</v>
      </c>
    </row>
    <row r="67" spans="2:7" ht="34.5" hidden="1" customHeight="1">
      <c r="C67" s="86" t="s">
        <v>55</v>
      </c>
      <c r="D67" s="91">
        <f>+D32-D65</f>
        <v>0</v>
      </c>
      <c r="E67" s="72"/>
    </row>
    <row r="68" spans="2:7" ht="34.5" customHeight="1">
      <c r="B68" s="73"/>
      <c r="C68" s="82"/>
      <c r="D68" s="73"/>
      <c r="E68" s="73"/>
      <c r="F68" s="73"/>
    </row>
    <row r="69" spans="2:7" ht="34.5" customHeight="1">
      <c r="C69" s="110" t="s">
        <v>56</v>
      </c>
      <c r="D69" s="96">
        <v>2021</v>
      </c>
      <c r="E69" s="96">
        <v>2022</v>
      </c>
    </row>
    <row r="70" spans="2:7" ht="34.5" customHeight="1">
      <c r="C70" s="109" t="s">
        <v>57</v>
      </c>
      <c r="D70" s="92"/>
      <c r="E70" s="111"/>
      <c r="F70" s="81"/>
    </row>
    <row r="71" spans="2:7" ht="34.5" customHeight="1">
      <c r="C71" s="109" t="s">
        <v>58</v>
      </c>
      <c r="D71" s="92"/>
      <c r="E71" s="103"/>
    </row>
    <row r="72" spans="2:7" ht="34.5" customHeight="1">
      <c r="C72" s="109" t="s">
        <v>59</v>
      </c>
      <c r="D72" s="92"/>
      <c r="E72" s="103"/>
    </row>
    <row r="73" spans="2:7" ht="34.5" customHeight="1">
      <c r="C73" s="109" t="s">
        <v>60</v>
      </c>
      <c r="D73" s="92"/>
      <c r="E73" s="103"/>
      <c r="F73" s="81"/>
    </row>
    <row r="74" spans="2:7" ht="34.5" customHeight="1">
      <c r="C74" s="109" t="s">
        <v>61</v>
      </c>
      <c r="D74" s="92"/>
      <c r="E74" s="103"/>
      <c r="F74" s="81"/>
    </row>
    <row r="75" spans="2:7" ht="34.5" customHeight="1">
      <c r="C75" s="109" t="s">
        <v>62</v>
      </c>
      <c r="D75" s="92"/>
      <c r="E75" s="103"/>
    </row>
    <row r="76" spans="2:7" ht="34.5" customHeight="1">
      <c r="C76" s="109" t="s">
        <v>63</v>
      </c>
      <c r="D76" s="92"/>
      <c r="E76" s="103"/>
      <c r="F76" s="81"/>
    </row>
    <row r="77" spans="2:7" ht="34.5" customHeight="1">
      <c r="C77" s="109" t="s">
        <v>64</v>
      </c>
      <c r="D77" s="92"/>
      <c r="E77" s="103"/>
      <c r="F77" s="81"/>
    </row>
    <row r="78" spans="2:7" ht="34.5" customHeight="1">
      <c r="C78" s="109" t="s">
        <v>65</v>
      </c>
      <c r="D78" s="92"/>
      <c r="E78" s="103"/>
    </row>
    <row r="79" spans="2:7" ht="34.5" customHeight="1">
      <c r="C79" s="109" t="s">
        <v>66</v>
      </c>
      <c r="D79" s="92"/>
      <c r="E79" s="103"/>
      <c r="F79" s="81"/>
    </row>
    <row r="80" spans="2:7" ht="34.5" customHeight="1">
      <c r="C80" s="109" t="s">
        <v>67</v>
      </c>
      <c r="D80" s="92"/>
      <c r="E80" s="103"/>
    </row>
    <row r="81" spans="3:6" ht="34.5" customHeight="1">
      <c r="C81" s="109" t="s">
        <v>68</v>
      </c>
      <c r="D81" s="92"/>
      <c r="E81" s="103"/>
    </row>
    <row r="82" spans="3:6" ht="34.5" customHeight="1">
      <c r="C82" s="109" t="s">
        <v>69</v>
      </c>
      <c r="D82" s="92"/>
      <c r="E82" s="103"/>
    </row>
    <row r="83" spans="3:6" ht="34.5" customHeight="1">
      <c r="C83" s="112" t="s">
        <v>70</v>
      </c>
      <c r="D83" s="87">
        <f>+D70+D71+D72+D73+D74+D75+D76+D77+D78+D79+D80+D81+D82</f>
        <v>0</v>
      </c>
      <c r="E83" s="99"/>
      <c r="F83" s="81"/>
    </row>
    <row r="84" spans="3:6" ht="34.5" customHeight="1">
      <c r="C84" s="109" t="s">
        <v>71</v>
      </c>
      <c r="D84" s="92"/>
      <c r="E84" s="103"/>
    </row>
    <row r="85" spans="3:6" ht="34.5" customHeight="1">
      <c r="C85" s="109" t="s">
        <v>72</v>
      </c>
      <c r="D85" s="92"/>
      <c r="E85" s="103"/>
      <c r="F85" s="81"/>
    </row>
    <row r="86" spans="3:6" ht="34.5" customHeight="1">
      <c r="C86" s="109" t="s">
        <v>73</v>
      </c>
      <c r="D86" s="92"/>
      <c r="E86" s="103"/>
    </row>
    <row r="87" spans="3:6" ht="34.5" customHeight="1">
      <c r="C87" s="109" t="s">
        <v>74</v>
      </c>
      <c r="D87" s="92"/>
      <c r="E87" s="103"/>
    </row>
    <row r="88" spans="3:6" ht="34.5" customHeight="1">
      <c r="C88" s="109" t="s">
        <v>75</v>
      </c>
      <c r="D88" s="92"/>
      <c r="E88" s="103"/>
    </row>
    <row r="89" spans="3:6" ht="34.5" customHeight="1">
      <c r="C89" s="109" t="s">
        <v>76</v>
      </c>
      <c r="D89" s="92"/>
      <c r="E89" s="103"/>
    </row>
    <row r="90" spans="3:6" ht="34.5" customHeight="1">
      <c r="C90" s="112" t="s">
        <v>77</v>
      </c>
      <c r="D90" s="87">
        <f>+D84+D85+D86+D87+D88+D89</f>
        <v>0</v>
      </c>
      <c r="E90" s="99"/>
    </row>
    <row r="91" spans="3:6" ht="34.5" customHeight="1">
      <c r="C91" s="112" t="s">
        <v>78</v>
      </c>
      <c r="D91" s="87">
        <f>+D83+D90</f>
        <v>0</v>
      </c>
      <c r="E91" s="99"/>
    </row>
    <row r="92" spans="3:6" ht="34.5" customHeight="1">
      <c r="C92" s="109" t="s">
        <v>79</v>
      </c>
      <c r="D92" s="92"/>
      <c r="E92" s="103"/>
    </row>
    <row r="93" spans="3:6" ht="34.5" customHeight="1">
      <c r="C93" s="112" t="s">
        <v>80</v>
      </c>
      <c r="D93" s="87">
        <f>+D91+D92</f>
        <v>0</v>
      </c>
      <c r="E93" s="99"/>
    </row>
    <row r="94" spans="3:6" ht="34.5" customHeight="1"/>
  </sheetData>
  <mergeCells count="1">
    <mergeCell ref="B2:E2"/>
  </mergeCells>
  <conditionalFormatting sqref="D50:E56 D92:E92 D84:E89 D45:E48 E44 D27:D29 D58:E64 D20:D23 D38:E43 D70:E82 D17:D18">
    <cfRule type="expression" dxfId="6" priority="7">
      <formula>#REF!="RECIEN"</formula>
    </cfRule>
  </conditionalFormatting>
  <conditionalFormatting sqref="D19">
    <cfRule type="expression" dxfId="5" priority="6">
      <formula>#REF!="RECIEN"</formula>
    </cfRule>
  </conditionalFormatting>
  <conditionalFormatting sqref="D25">
    <cfRule type="expression" dxfId="4" priority="5">
      <formula>#REF!="RECIEN"</formula>
    </cfRule>
  </conditionalFormatting>
  <conditionalFormatting sqref="D30">
    <cfRule type="expression" dxfId="3" priority="4">
      <formula>#REF!="RECIEN"</formula>
    </cfRule>
  </conditionalFormatting>
  <conditionalFormatting sqref="D31">
    <cfRule type="expression" dxfId="2" priority="3">
      <formula>#REF!="RECIEN"</formula>
    </cfRule>
  </conditionalFormatting>
  <conditionalFormatting sqref="D44">
    <cfRule type="expression" dxfId="1" priority="2">
      <formula>#REF!="RECIEN"</formula>
    </cfRule>
  </conditionalFormatting>
  <conditionalFormatting sqref="D26">
    <cfRule type="expression" dxfId="0" priority="1">
      <formula>#REF!="RECIEN"</formula>
    </cfRule>
  </conditionalFormatting>
  <dataValidations count="2">
    <dataValidation type="list" allowBlank="1" showInputMessage="1" showErrorMessage="1" sqref="D8">
      <formula1>$I$4:$I$9</formula1>
    </dataValidation>
    <dataValidation type="list" allowBlank="1" showInputMessage="1" showErrorMessage="1" sqref="D7">
      <formula1>$H$4:$H$7</formula1>
    </dataValidation>
  </dataValidations>
  <pageMargins left="0.7" right="0.7" top="0.75" bottom="0.75" header="0.3" footer="0.3"/>
  <pageSetup paperSize="9" scale="8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R54"/>
  <sheetViews>
    <sheetView showGridLines="0" topLeftCell="A6" zoomScale="115" zoomScaleNormal="115" workbookViewId="0">
      <selection activeCell="M13" sqref="M13"/>
    </sheetView>
  </sheetViews>
  <sheetFormatPr baseColWidth="10" defaultColWidth="11.42578125" defaultRowHeight="12"/>
  <cols>
    <col min="1" max="1" width="1.42578125" style="6" customWidth="1"/>
    <col min="2" max="2" width="28.140625" style="6" customWidth="1"/>
    <col min="3" max="3" width="1.42578125" style="6" customWidth="1"/>
    <col min="4" max="4" width="16.28515625" style="6" customWidth="1"/>
    <col min="5" max="5" width="1.42578125" style="6" customWidth="1"/>
    <col min="6" max="6" width="24.42578125" style="6" customWidth="1"/>
    <col min="7" max="7" width="1.42578125" style="6" customWidth="1"/>
    <col min="8" max="8" width="11.42578125" style="6" customWidth="1"/>
    <col min="9" max="9" width="1.42578125" style="6" customWidth="1"/>
    <col min="10" max="10" width="13.5703125" style="63" customWidth="1"/>
    <col min="11" max="11" width="1.42578125" style="6" customWidth="1"/>
    <col min="12" max="12" width="1.42578125" style="25" customWidth="1"/>
    <col min="13" max="13" width="15.140625" style="6" customWidth="1"/>
    <col min="14" max="14" width="1.42578125" style="6" customWidth="1"/>
    <col min="15" max="15" width="15.7109375" style="6" customWidth="1"/>
    <col min="16" max="16" width="1.42578125" style="6" customWidth="1"/>
    <col min="17" max="16384" width="11.42578125" style="6"/>
  </cols>
  <sheetData>
    <row r="1" spans="1:17" s="2" customFormat="1">
      <c r="D1" s="3"/>
      <c r="F1" s="4"/>
      <c r="H1" s="3"/>
      <c r="J1" s="55"/>
    </row>
    <row r="2" spans="1:17" s="2" customFormat="1">
      <c r="F2" s="4"/>
      <c r="J2" s="55"/>
    </row>
    <row r="3" spans="1:17" ht="20.25">
      <c r="A3" s="5"/>
      <c r="B3" s="132" t="s">
        <v>111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4"/>
    </row>
    <row r="4" spans="1:17" s="2" customFormat="1" ht="12.75" thickBot="1">
      <c r="J4" s="55"/>
    </row>
    <row r="5" spans="1:17" s="2" customFormat="1" ht="24" customHeight="1">
      <c r="B5" s="138" t="s">
        <v>112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40"/>
    </row>
    <row r="6" spans="1:17" s="2" customFormat="1" ht="12.75" thickBot="1">
      <c r="B6" s="141" t="s">
        <v>113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</row>
    <row r="7" spans="1:17" s="2" customFormat="1">
      <c r="J7" s="55"/>
    </row>
    <row r="8" spans="1:17" s="2" customFormat="1">
      <c r="J8" s="55"/>
    </row>
    <row r="9" spans="1:17" ht="24">
      <c r="B9" s="7"/>
      <c r="J9" s="56" t="s">
        <v>0</v>
      </c>
      <c r="K9" s="8"/>
      <c r="L9" s="8"/>
      <c r="M9" s="35" t="s">
        <v>1</v>
      </c>
      <c r="N9" s="8"/>
      <c r="O9" s="35" t="s">
        <v>2</v>
      </c>
    </row>
    <row r="10" spans="1:17" s="2" customFormat="1" ht="15">
      <c r="F10" s="4"/>
      <c r="J10" s="55"/>
      <c r="O10"/>
    </row>
    <row r="11" spans="1:17" s="2" customFormat="1" ht="12.75">
      <c r="B11" s="18" t="s">
        <v>95</v>
      </c>
      <c r="F11" s="4"/>
      <c r="J11" s="57" t="e">
        <f>ROUND((Datos!D24)*100/Datos!D57,2)</f>
        <v>#DIV/0!</v>
      </c>
      <c r="K11" s="10"/>
      <c r="L11" s="11"/>
      <c r="M11" s="36">
        <f>IFERROR((+IF(J11&lt;'RANGOS -CTAS SIGNIF'!C4,'RANGOS -CTAS SIGNIF'!H4,IF(J11&lt;'RANGOS -CTAS SIGNIF'!D4,'RANGOS -CTAS SIGNIF'!I4,IF(J11&lt;'RANGOS -CTAS SIGNIF'!E4,'RANGOS -CTAS SIGNIF'!J4,IF(J11&lt;'RANGOS -CTAS SIGNIF'!F4,'RANGOS -CTAS SIGNIF'!K4,'RANGOS -CTAS SIGNIF'!L4))))),0)</f>
        <v>0</v>
      </c>
      <c r="N11" s="12"/>
      <c r="O11" s="37">
        <f>+'RANGOS -CTAS SIGNIF'!L4</f>
        <v>1.5</v>
      </c>
    </row>
    <row r="12" spans="1:17" s="2" customFormat="1">
      <c r="B12" s="19"/>
      <c r="F12" s="4"/>
      <c r="J12" s="58"/>
      <c r="K12" s="12"/>
      <c r="L12" s="12"/>
      <c r="M12" s="13"/>
      <c r="N12" s="12"/>
      <c r="O12" s="12"/>
    </row>
    <row r="13" spans="1:17" ht="12.75">
      <c r="B13" s="18" t="s">
        <v>96</v>
      </c>
      <c r="J13" s="57" t="e">
        <f>ROUND((Datos!D70+Datos!D71+Datos!D72+Datos!D73+Datos!D74+Datos!D75+Datos!D76+Datos!D78+Datos!D82)*100/Datos!D70,2)</f>
        <v>#DIV/0!</v>
      </c>
      <c r="K13" s="10"/>
      <c r="L13" s="11"/>
      <c r="M13" s="36">
        <f>IFERROR((+IF(J13&lt;'RANGOS -CTAS SIGNIF'!C5,'RANGOS -CTAS SIGNIF'!H5,IF(J13&lt;'RANGOS -CTAS SIGNIF'!D5,'RANGOS -CTAS SIGNIF'!I5,IF(J13&lt;'RANGOS -CTAS SIGNIF'!E5,'RANGOS -CTAS SIGNIF'!J5,IF(J13&lt;'RANGOS -CTAS SIGNIF'!F5,'RANGOS -CTAS SIGNIF'!K5,'RANGOS -CTAS SIGNIF'!L5))))),0)</f>
        <v>0</v>
      </c>
      <c r="N13" s="11"/>
      <c r="O13" s="37">
        <f>+'RANGOS -CTAS SIGNIF'!L5</f>
        <v>3</v>
      </c>
    </row>
    <row r="14" spans="1:17" s="2" customFormat="1" ht="12.75">
      <c r="B14" s="18"/>
      <c r="F14" s="4"/>
      <c r="J14" s="58"/>
      <c r="K14" s="12"/>
      <c r="L14" s="12"/>
      <c r="M14" s="13"/>
      <c r="N14" s="12"/>
      <c r="O14" s="12"/>
    </row>
    <row r="15" spans="1:17" ht="12.75">
      <c r="B15" s="18" t="s">
        <v>97</v>
      </c>
      <c r="J15" s="57" t="e">
        <f>ROUND((Datos!D32*100/(Datos!D49+Datos!D57)),2)</f>
        <v>#DIV/0!</v>
      </c>
      <c r="K15" s="11"/>
      <c r="L15" s="11"/>
      <c r="M15" s="36">
        <f>IFERROR((+IF(J15&lt;'RANGOS -CTAS SIGNIF'!C6,'RANGOS -CTAS SIGNIF'!H6,IF(J15&lt;'RANGOS -CTAS SIGNIF'!D6,'RANGOS -CTAS SIGNIF'!I6,IF(J15&lt;'RANGOS -CTAS SIGNIF'!E6,'RANGOS -CTAS SIGNIF'!J6,IF(J15&lt;'RANGOS -CTAS SIGNIF'!F6,'RANGOS -CTAS SIGNIF'!K6,'RANGOS -CTAS SIGNIF'!L6))))),0)</f>
        <v>0</v>
      </c>
      <c r="N15" s="11"/>
      <c r="O15" s="37">
        <f>+'RANGOS -CTAS SIGNIF'!J6</f>
        <v>3</v>
      </c>
    </row>
    <row r="16" spans="1:17" ht="12.75">
      <c r="B16" s="18"/>
      <c r="C16" s="9"/>
      <c r="D16" s="9"/>
      <c r="E16" s="9"/>
      <c r="F16" s="9"/>
      <c r="G16" s="9"/>
      <c r="H16" s="9"/>
      <c r="I16" s="9"/>
      <c r="J16" s="59"/>
      <c r="K16" s="9"/>
      <c r="L16" s="9"/>
      <c r="M16" s="9"/>
      <c r="N16" s="9"/>
      <c r="O16" s="9"/>
      <c r="P16" s="9"/>
      <c r="Q16" s="9"/>
    </row>
    <row r="17" spans="2:18" ht="12.75">
      <c r="B17" s="18" t="s">
        <v>106</v>
      </c>
      <c r="J17" s="57" t="e">
        <f>ROUND(Datos!D70*100/Datos!D32,2)</f>
        <v>#DIV/0!</v>
      </c>
      <c r="K17" s="11"/>
      <c r="L17" s="11"/>
      <c r="M17" s="36">
        <f>IFERROR((+IF(J17&lt;'RANGOS -CTAS SIGNIF'!C7,'RANGOS -CTAS SIGNIF'!H7,IF(J17&lt;'RANGOS -CTAS SIGNIF'!D7,'RANGOS -CTAS SIGNIF'!I7,IF(J17&lt;'RANGOS -CTAS SIGNIF'!E7,'RANGOS -CTAS SIGNIF'!J7,IF(J17&lt;'RANGOS -CTAS SIGNIF'!F7,'RANGOS -CTAS SIGNIF'!K7,'RANGOS -CTAS SIGNIF'!L7))))),0)</f>
        <v>0</v>
      </c>
      <c r="N17" s="11"/>
      <c r="O17" s="37">
        <f>+'RANGOS -CTAS SIGNIF'!L7</f>
        <v>3</v>
      </c>
    </row>
    <row r="18" spans="2:18" s="2" customFormat="1" ht="12.75">
      <c r="B18" s="18"/>
      <c r="F18" s="4"/>
      <c r="J18" s="58"/>
      <c r="K18" s="12"/>
      <c r="L18" s="12"/>
      <c r="M18" s="13"/>
      <c r="N18" s="12"/>
      <c r="O18" s="12"/>
    </row>
    <row r="19" spans="2:18" ht="12.75">
      <c r="B19" s="18" t="s">
        <v>107</v>
      </c>
      <c r="J19" s="57" t="e">
        <f>ROUND(Datos!D83*100/Datos!D32,2)</f>
        <v>#DIV/0!</v>
      </c>
      <c r="K19" s="11"/>
      <c r="L19" s="11"/>
      <c r="M19" s="36">
        <f>IFERROR((+IF(J19&lt;'RANGOS -CTAS SIGNIF'!C8,'RANGOS -CTAS SIGNIF'!H8,IF(J19&lt;'RANGOS -CTAS SIGNIF'!D8,'RANGOS -CTAS SIGNIF'!I8,IF(J19&lt;'RANGOS -CTAS SIGNIF'!E8,'RANGOS -CTAS SIGNIF'!J8,IF(J19&lt;'RANGOS -CTAS SIGNIF'!F8,'RANGOS -CTAS SIGNIF'!K8,'RANGOS -CTAS SIGNIF'!L8))))),0)</f>
        <v>0</v>
      </c>
      <c r="N19" s="11"/>
      <c r="O19" s="37">
        <f>+'RANGOS -CTAS SIGNIF'!L8</f>
        <v>3</v>
      </c>
    </row>
    <row r="20" spans="2:18" s="2" customFormat="1" ht="12.75">
      <c r="B20" s="18"/>
      <c r="F20" s="4"/>
      <c r="J20" s="58"/>
      <c r="K20" s="12"/>
      <c r="L20" s="12"/>
      <c r="M20" s="13"/>
      <c r="N20" s="12"/>
      <c r="O20" s="12"/>
    </row>
    <row r="21" spans="2:18" ht="12" customHeight="1">
      <c r="B21" s="18" t="s">
        <v>100</v>
      </c>
      <c r="J21" s="57" t="e">
        <f>ROUND((Datos!D70+Datos!D71+Datos!D72+Datos!D73+Datos!D74+Datos!D75+Datos!D76+Datos!D78+Datos!D82)*100/(Datos!D49+Datos!D57-Datos!D50-Datos!D59-Datos!D31-Datos!D29),2)</f>
        <v>#DIV/0!</v>
      </c>
      <c r="K21" s="11"/>
      <c r="L21" s="11"/>
      <c r="M21" s="36">
        <f>IFERROR((+IF(J21&lt;'RANGOS -CTAS SIGNIF'!C9,'RANGOS -CTAS SIGNIF'!H9,IF(J21&lt;'RANGOS -CTAS SIGNIF'!D9,'RANGOS -CTAS SIGNIF'!I9,IF(J21&lt;'RANGOS -CTAS SIGNIF'!E9,'RANGOS -CTAS SIGNIF'!J9,IF(J21&lt;'RANGOS -CTAS SIGNIF'!F9,'RANGOS -CTAS SIGNIF'!K9,'RANGOS -CTAS SIGNIF'!L9))))),0)</f>
        <v>0</v>
      </c>
      <c r="N21" s="11"/>
      <c r="O21" s="37">
        <f>+'RANGOS -CTAS SIGNIF'!L9</f>
        <v>3</v>
      </c>
      <c r="R21" s="14"/>
    </row>
    <row r="22" spans="2:18" s="2" customFormat="1" ht="12.75">
      <c r="B22" s="18"/>
      <c r="F22" s="4"/>
      <c r="J22" s="58"/>
      <c r="K22" s="12"/>
      <c r="L22" s="12"/>
      <c r="M22" s="13"/>
      <c r="N22" s="12"/>
      <c r="O22" s="12"/>
    </row>
    <row r="23" spans="2:18" ht="12.75">
      <c r="B23" s="18" t="s">
        <v>108</v>
      </c>
      <c r="J23" s="57" t="e">
        <f>ROUND(Datos!D24*100/Datos!D32,2)</f>
        <v>#DIV/0!</v>
      </c>
      <c r="K23" s="11"/>
      <c r="L23" s="11"/>
      <c r="M23" s="36">
        <f>IFERROR((+IF(J23&lt;'RANGOS -CTAS SIGNIF'!C10,'RANGOS -CTAS SIGNIF'!H10,IF(J23&lt;'RANGOS -CTAS SIGNIF'!D10,'RANGOS -CTAS SIGNIF'!I10,IF(J23&lt;'RANGOS -CTAS SIGNIF'!E10,'RANGOS -CTAS SIGNIF'!J10,IF(J23&lt;'RANGOS -CTAS SIGNIF'!F10,'RANGOS -CTAS SIGNIF'!K10,'RANGOS -CTAS SIGNIF'!L10))))),0)</f>
        <v>0</v>
      </c>
      <c r="N23" s="11"/>
      <c r="O23" s="37">
        <f>+'RANGOS -CTAS SIGNIF'!L10</f>
        <v>1.5</v>
      </c>
    </row>
    <row r="24" spans="2:18" s="2" customFormat="1" ht="12.75">
      <c r="B24" s="18"/>
      <c r="F24" s="4"/>
      <c r="J24" s="58"/>
      <c r="K24" s="12"/>
      <c r="L24" s="12"/>
      <c r="M24" s="13"/>
      <c r="N24" s="12"/>
      <c r="O24" s="12"/>
    </row>
    <row r="25" spans="2:18" ht="12.75">
      <c r="B25" s="18" t="s">
        <v>109</v>
      </c>
      <c r="J25" s="57" t="e">
        <f>ROUND(Datos!D37*100/Datos!D35,2)</f>
        <v>#DIV/0!</v>
      </c>
      <c r="K25" s="11"/>
      <c r="L25" s="11"/>
      <c r="M25" s="36">
        <f>IFERROR((+IF(J25&lt;'RANGOS -CTAS SIGNIF'!C11,'RANGOS -CTAS SIGNIF'!H11,IF(J25&lt;'RANGOS -CTAS SIGNIF'!D11,'RANGOS -CTAS SIGNIF'!I11,IF(J25&lt;'RANGOS -CTAS SIGNIF'!E11,'RANGOS -CTAS SIGNIF'!J11,IF(J25&lt;'RANGOS -CTAS SIGNIF'!F11,'RANGOS -CTAS SIGNIF'!K11,'RANGOS -CTAS SIGNIF'!L11))))),0)</f>
        <v>0</v>
      </c>
      <c r="N25" s="11"/>
      <c r="O25" s="37">
        <f>+'RANGOS -CTAS SIGNIF'!L11</f>
        <v>3</v>
      </c>
    </row>
    <row r="26" spans="2:18" s="2" customFormat="1" ht="12.75">
      <c r="B26" s="18"/>
      <c r="F26" s="4"/>
      <c r="J26" s="58"/>
      <c r="K26" s="12"/>
      <c r="L26" s="12"/>
      <c r="M26" s="13"/>
      <c r="N26" s="12"/>
      <c r="O26" s="12"/>
    </row>
    <row r="27" spans="2:18" ht="12.75">
      <c r="B27" s="18" t="s">
        <v>110</v>
      </c>
      <c r="J27" s="57" t="e">
        <f>ROUND((Datos!D49-Datos!D50-Datos!D53-Datos!D54)*100/Datos!D35,2)</f>
        <v>#DIV/0!</v>
      </c>
      <c r="K27" s="11"/>
      <c r="L27" s="11"/>
      <c r="M27" s="36">
        <f>IFERROR((+IF(J27&lt;'RANGOS -CTAS SIGNIF'!C12,'RANGOS -CTAS SIGNIF'!H12,IF(J27&lt;'RANGOS -CTAS SIGNIF'!D12,'RANGOS -CTAS SIGNIF'!I12,IF(J27&lt;'RANGOS -CTAS SIGNIF'!E12,'RANGOS -CTAS SIGNIF'!J12,IF(J27&lt;'RANGOS -CTAS SIGNIF'!F12,'RANGOS -CTAS SIGNIF'!K12,'RANGOS -CTAS SIGNIF'!L12))))),0)</f>
        <v>0</v>
      </c>
      <c r="N27" s="11"/>
      <c r="O27" s="37">
        <f>+'RANGOS -CTAS SIGNIF'!H12</f>
        <v>2.5</v>
      </c>
    </row>
    <row r="28" spans="2:18" s="2" customFormat="1" ht="12.75">
      <c r="B28" s="9"/>
      <c r="F28" s="4"/>
      <c r="J28" s="58"/>
      <c r="K28" s="12"/>
      <c r="L28" s="12"/>
      <c r="M28" s="13"/>
      <c r="N28" s="12"/>
      <c r="O28" s="12"/>
    </row>
    <row r="29" spans="2:18" ht="12.75">
      <c r="B29" s="9" t="s">
        <v>104</v>
      </c>
      <c r="J29" s="57" t="e">
        <f>ROUND(Datos!D18*100/Datos!D16,2)</f>
        <v>#DIV/0!</v>
      </c>
      <c r="K29" s="11"/>
      <c r="L29" s="11"/>
      <c r="M29" s="36">
        <f>IFERROR((+IF(J29&lt;'RANGOS -CTAS SIGNIF'!C13,'RANGOS -CTAS SIGNIF'!H13,IF(J29&lt;'RANGOS -CTAS SIGNIF'!D13,'RANGOS -CTAS SIGNIF'!I13,IF(J29&lt;'RANGOS -CTAS SIGNIF'!E13,'RANGOS -CTAS SIGNIF'!J13,IF(J29&lt;'RANGOS -CTAS SIGNIF'!F13,'RANGOS -CTAS SIGNIF'!K13,'RANGOS -CTAS SIGNIF'!L13))))),0)</f>
        <v>0</v>
      </c>
      <c r="N29" s="11"/>
      <c r="O29" s="37">
        <f>+'RANGOS -CTAS SIGNIF'!L13</f>
        <v>3</v>
      </c>
    </row>
    <row r="30" spans="2:18" s="2" customFormat="1" ht="12.75">
      <c r="B30" s="9"/>
      <c r="F30" s="4"/>
      <c r="J30" s="58"/>
      <c r="K30" s="12"/>
      <c r="L30" s="12"/>
      <c r="M30" s="13"/>
      <c r="N30" s="12"/>
    </row>
    <row r="31" spans="2:18" ht="12.75">
      <c r="B31" s="9" t="s">
        <v>105</v>
      </c>
      <c r="J31" s="57" t="e">
        <f>ROUND(Datos!D83*100/ABS(Datos!D85),2)</f>
        <v>#DIV/0!</v>
      </c>
      <c r="K31" s="11"/>
      <c r="L31" s="11"/>
      <c r="M31" s="36">
        <f>IFERROR((+IF(J31&lt;'RANGOS -CTAS SIGNIF'!C14,'RANGOS -CTAS SIGNIF'!H14,IF(J31&lt;'RANGOS -CTAS SIGNIF'!D14,'RANGOS -CTAS SIGNIF'!I14,IF(J31&lt;'RANGOS -CTAS SIGNIF'!E14,'RANGOS -CTAS SIGNIF'!J14,IF(J31&lt;'RANGOS -CTAS SIGNIF'!F14,'RANGOS -CTAS SIGNIF'!K14,'RANGOS -CTAS SIGNIF'!L14))))),0)</f>
        <v>0</v>
      </c>
      <c r="N31" s="11"/>
      <c r="O31" s="37">
        <f>+'RANGOS -CTAS SIGNIF'!L14</f>
        <v>2.5</v>
      </c>
    </row>
    <row r="32" spans="2:18" s="2" customFormat="1">
      <c r="F32" s="4"/>
      <c r="J32" s="55"/>
    </row>
    <row r="33" spans="2:13">
      <c r="B33" s="135"/>
      <c r="C33" s="135"/>
      <c r="D33" s="135"/>
      <c r="E33" s="135"/>
      <c r="F33" s="135"/>
      <c r="G33" s="135"/>
      <c r="H33" s="135"/>
      <c r="I33" s="135"/>
      <c r="J33" s="135"/>
      <c r="K33" s="15"/>
      <c r="L33" s="2"/>
      <c r="M33" s="16"/>
    </row>
    <row r="34" spans="2:13" s="2" customFormat="1">
      <c r="B34" s="135"/>
      <c r="C34" s="135"/>
      <c r="D34" s="135"/>
      <c r="E34" s="135"/>
      <c r="F34" s="135"/>
      <c r="G34" s="135"/>
      <c r="H34" s="135"/>
      <c r="I34" s="135"/>
      <c r="J34" s="135"/>
    </row>
    <row r="35" spans="2:13">
      <c r="B35" s="2"/>
      <c r="C35" s="2"/>
      <c r="D35" s="2"/>
      <c r="E35" s="2"/>
      <c r="F35" s="136" t="s">
        <v>115</v>
      </c>
      <c r="G35" s="136"/>
      <c r="H35" s="136"/>
      <c r="I35" s="136"/>
      <c r="J35" s="136"/>
      <c r="K35" s="2"/>
      <c r="L35" s="6"/>
      <c r="M35" s="38">
        <f>M11+M13+M15+M17+M19+M21+M23+M25+M27+M29+M31</f>
        <v>0</v>
      </c>
    </row>
    <row r="36" spans="2:13" s="2" customFormat="1">
      <c r="F36" s="4"/>
      <c r="J36" s="55"/>
    </row>
    <row r="37" spans="2:13" ht="36" customHeight="1">
      <c r="B37" s="137" t="s">
        <v>116</v>
      </c>
      <c r="C37" s="137"/>
      <c r="D37" s="137"/>
      <c r="E37" s="137"/>
      <c r="F37" s="137"/>
      <c r="G37" s="137"/>
      <c r="H37" s="137"/>
      <c r="I37" s="137"/>
      <c r="J37" s="137"/>
      <c r="K37" s="15"/>
      <c r="L37" s="2"/>
      <c r="M37" s="68" t="str">
        <f>IF((M35)&lt;15,"No Pasa Provisionalmente","Pasa Provisionalmente")</f>
        <v>No Pasa Provisionalmente</v>
      </c>
    </row>
    <row r="38" spans="2:13" s="2" customFormat="1">
      <c r="D38" s="3"/>
      <c r="F38" s="4"/>
      <c r="H38" s="3"/>
      <c r="J38" s="55"/>
    </row>
    <row r="39" spans="2:13" s="2" customFormat="1">
      <c r="D39" s="3"/>
      <c r="F39" s="131" t="s">
        <v>114</v>
      </c>
      <c r="G39" s="131"/>
      <c r="H39" s="131"/>
      <c r="I39" s="131"/>
      <c r="J39" s="131"/>
      <c r="M39" s="17" t="str">
        <f>IF(M35&lt;15,"No aplica",IF(M35&lt;=19,"Satisfactoria",IF(M35&lt;=24,"Buena","Excelente")))</f>
        <v>No aplica</v>
      </c>
    </row>
    <row r="40" spans="2:13" s="2" customFormat="1" ht="12.75">
      <c r="B40" s="9"/>
      <c r="C40" s="9"/>
      <c r="D40" s="9"/>
      <c r="J40" s="55"/>
    </row>
    <row r="41" spans="2:13" s="2" customFormat="1" ht="12.75">
      <c r="B41" s="18"/>
      <c r="C41" s="18"/>
      <c r="D41" s="18"/>
      <c r="E41" s="19"/>
      <c r="F41" s="19"/>
      <c r="G41" s="19"/>
      <c r="H41" s="19"/>
      <c r="I41" s="19"/>
      <c r="J41" s="60"/>
      <c r="K41" s="19"/>
      <c r="L41" s="19"/>
      <c r="M41" s="19"/>
    </row>
    <row r="42" spans="2:13" s="2" customFormat="1">
      <c r="B42" s="19"/>
      <c r="C42" s="19"/>
      <c r="D42" s="20"/>
      <c r="E42" s="19"/>
      <c r="F42" s="21"/>
      <c r="G42" s="19"/>
      <c r="H42" s="20"/>
      <c r="I42" s="19"/>
      <c r="J42" s="60"/>
      <c r="K42" s="19"/>
      <c r="L42" s="19"/>
      <c r="M42" s="19"/>
    </row>
    <row r="43" spans="2:13" ht="12.75">
      <c r="B43" s="129" t="s">
        <v>129</v>
      </c>
      <c r="C43" s="130"/>
      <c r="D43" s="130"/>
      <c r="E43" s="130"/>
      <c r="F43" s="130"/>
      <c r="G43" s="130"/>
      <c r="H43" s="130"/>
      <c r="I43" s="130"/>
      <c r="J43" s="130"/>
      <c r="K43" s="93"/>
      <c r="L43" s="94"/>
      <c r="M43" s="95" t="e">
        <f>+MIN((5*Datos!E37),AVERAGE(Datos!D70:E70))</f>
        <v>#DIV/0!</v>
      </c>
    </row>
    <row r="44" spans="2:13">
      <c r="B44" s="14"/>
      <c r="C44" s="14"/>
      <c r="D44" s="14"/>
      <c r="E44" s="14"/>
      <c r="F44" s="14"/>
      <c r="G44" s="14"/>
      <c r="H44" s="14"/>
      <c r="I44" s="14"/>
      <c r="J44" s="60"/>
      <c r="K44" s="14"/>
      <c r="L44" s="22"/>
      <c r="M44" s="14"/>
    </row>
    <row r="45" spans="2:13">
      <c r="B45" s="14"/>
      <c r="C45" s="14"/>
      <c r="D45" s="14"/>
      <c r="E45" s="14"/>
      <c r="F45" s="14"/>
      <c r="G45" s="14"/>
      <c r="H45" s="14"/>
      <c r="I45" s="14"/>
      <c r="J45" s="61"/>
      <c r="K45" s="14"/>
      <c r="L45" s="22"/>
      <c r="M45" s="14"/>
    </row>
    <row r="46" spans="2:13">
      <c r="B46" s="14"/>
      <c r="C46" s="14"/>
      <c r="D46" s="14"/>
      <c r="E46" s="14"/>
      <c r="F46" s="14"/>
      <c r="G46" s="14"/>
      <c r="H46" s="14"/>
      <c r="I46" s="14"/>
      <c r="J46" s="62"/>
      <c r="K46" s="23"/>
      <c r="L46" s="23"/>
      <c r="M46" s="14"/>
    </row>
    <row r="47" spans="2:13">
      <c r="B47" s="14"/>
      <c r="C47" s="14"/>
      <c r="D47" s="14"/>
      <c r="E47" s="14"/>
      <c r="F47" s="14"/>
      <c r="G47" s="14"/>
      <c r="H47" s="14"/>
      <c r="I47" s="14"/>
      <c r="J47" s="61"/>
      <c r="K47" s="14"/>
      <c r="L47" s="22"/>
      <c r="M47" s="14"/>
    </row>
    <row r="48" spans="2:13" ht="12.75">
      <c r="B48" s="24"/>
      <c r="C48" s="14"/>
      <c r="D48" s="14"/>
      <c r="E48" s="14"/>
      <c r="F48" s="14"/>
      <c r="G48" s="14"/>
      <c r="H48" s="14"/>
      <c r="I48" s="14"/>
      <c r="J48" s="62"/>
      <c r="K48" s="23"/>
      <c r="L48" s="23"/>
      <c r="M48" s="14"/>
    </row>
    <row r="49" spans="2:13">
      <c r="B49" s="14"/>
      <c r="C49" s="14"/>
      <c r="D49" s="14"/>
      <c r="E49" s="14"/>
      <c r="F49" s="14"/>
      <c r="G49" s="14"/>
      <c r="H49" s="14"/>
      <c r="I49" s="14"/>
      <c r="J49" s="61"/>
      <c r="K49" s="14"/>
      <c r="L49" s="22"/>
      <c r="M49" s="14"/>
    </row>
    <row r="50" spans="2:13">
      <c r="B50" s="14"/>
      <c r="C50" s="14"/>
      <c r="D50" s="14"/>
      <c r="E50" s="14"/>
      <c r="F50" s="14"/>
      <c r="G50" s="14"/>
      <c r="H50" s="14"/>
      <c r="I50" s="14"/>
      <c r="J50" s="62"/>
      <c r="K50" s="14"/>
      <c r="L50" s="22"/>
      <c r="M50" s="14"/>
    </row>
    <row r="51" spans="2:13">
      <c r="B51" s="14"/>
      <c r="C51" s="14"/>
      <c r="D51" s="14"/>
      <c r="E51" s="14"/>
      <c r="F51" s="14"/>
      <c r="G51" s="14"/>
      <c r="H51" s="14"/>
      <c r="I51" s="14"/>
      <c r="J51" s="61"/>
      <c r="K51" s="14"/>
      <c r="L51" s="22"/>
      <c r="M51" s="14"/>
    </row>
    <row r="52" spans="2:13">
      <c r="B52" s="14"/>
      <c r="C52" s="14"/>
      <c r="D52" s="14"/>
      <c r="E52" s="14"/>
      <c r="F52" s="14"/>
      <c r="G52" s="14"/>
      <c r="H52" s="14"/>
      <c r="I52" s="14"/>
      <c r="J52" s="61"/>
      <c r="K52" s="14"/>
      <c r="L52" s="22"/>
      <c r="M52" s="14"/>
    </row>
    <row r="53" spans="2:13">
      <c r="B53" s="14"/>
      <c r="C53" s="14"/>
      <c r="D53" s="14"/>
      <c r="E53" s="14"/>
      <c r="F53" s="14"/>
      <c r="G53" s="14"/>
      <c r="H53" s="14"/>
      <c r="I53" s="14"/>
      <c r="J53" s="61"/>
      <c r="K53" s="14"/>
      <c r="L53" s="22"/>
      <c r="M53" s="14"/>
    </row>
    <row r="54" spans="2:13">
      <c r="B54" s="14"/>
      <c r="C54" s="14"/>
      <c r="D54" s="14"/>
      <c r="E54" s="14"/>
      <c r="F54" s="14"/>
      <c r="G54" s="14"/>
      <c r="H54" s="14"/>
      <c r="I54" s="14"/>
      <c r="J54" s="61"/>
      <c r="K54" s="14"/>
      <c r="L54" s="22"/>
      <c r="M54" s="14"/>
    </row>
  </sheetData>
  <sheetProtection algorithmName="SHA-512" hashValue="hc5PC51FmNmJKvxfXyMd/V10hAiRprOe4VJvs57pxIjfmSVRbOJGrg1noA3ezXIhmiTLdJVyZQ9WswzeH9L6xg==" saltValue="eBrrOHGpwPjlNUmtYYUYlA==" spinCount="100000" sheet="1" objects="1" scenarios="1"/>
  <mergeCells count="9">
    <mergeCell ref="B43:J43"/>
    <mergeCell ref="F39:J39"/>
    <mergeCell ref="B3:O3"/>
    <mergeCell ref="B33:J33"/>
    <mergeCell ref="B34:J34"/>
    <mergeCell ref="F35:J35"/>
    <mergeCell ref="B37:J37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</sheetPr>
  <dimension ref="B2:L28"/>
  <sheetViews>
    <sheetView topLeftCell="A3" zoomScale="115" zoomScaleNormal="115" workbookViewId="0">
      <selection activeCell="B4" sqref="B4"/>
    </sheetView>
  </sheetViews>
  <sheetFormatPr baseColWidth="10" defaultColWidth="11.42578125" defaultRowHeight="15"/>
  <cols>
    <col min="1" max="1" width="3.140625" style="1" customWidth="1"/>
    <col min="2" max="2" width="61.28515625" style="1" bestFit="1" customWidth="1"/>
    <col min="3" max="3" width="6.85546875" style="1" customWidth="1"/>
    <col min="4" max="4" width="7" style="1" bestFit="1" customWidth="1"/>
    <col min="5" max="5" width="6.42578125" style="1" bestFit="1" customWidth="1"/>
    <col min="6" max="6" width="8" style="1" bestFit="1" customWidth="1"/>
    <col min="7" max="7" width="3.42578125" style="27" customWidth="1"/>
    <col min="8" max="8" width="8.5703125" style="1" customWidth="1"/>
    <col min="9" max="9" width="9.85546875" style="1" customWidth="1"/>
    <col min="10" max="10" width="10.5703125" style="1" customWidth="1"/>
    <col min="11" max="11" width="9" style="1" bestFit="1" customWidth="1"/>
    <col min="12" max="12" width="8.85546875" style="1" customWidth="1"/>
    <col min="13" max="16384" width="11.42578125" style="1"/>
  </cols>
  <sheetData>
    <row r="2" spans="2:12" ht="43.5" customHeight="1" thickBot="1">
      <c r="C2" s="145"/>
      <c r="D2" s="145"/>
      <c r="E2" s="145"/>
      <c r="F2" s="145"/>
      <c r="H2" s="144" t="s">
        <v>81</v>
      </c>
      <c r="I2" s="144"/>
      <c r="J2" s="144"/>
      <c r="K2" s="144"/>
      <c r="L2" s="144"/>
    </row>
    <row r="3" spans="2:12" s="34" customFormat="1" ht="36.75" thickBot="1">
      <c r="B3" s="29" t="s">
        <v>134</v>
      </c>
      <c r="C3" s="30" t="s">
        <v>86</v>
      </c>
      <c r="D3" s="30" t="s">
        <v>87</v>
      </c>
      <c r="E3" s="30" t="s">
        <v>88</v>
      </c>
      <c r="F3" s="67" t="s">
        <v>89</v>
      </c>
      <c r="G3" s="31"/>
      <c r="H3" s="32" t="s">
        <v>90</v>
      </c>
      <c r="I3" s="28" t="s">
        <v>91</v>
      </c>
      <c r="J3" s="28" t="s">
        <v>92</v>
      </c>
      <c r="K3" s="28" t="s">
        <v>93</v>
      </c>
      <c r="L3" s="33" t="s">
        <v>94</v>
      </c>
    </row>
    <row r="4" spans="2:12" ht="15.75" thickBot="1">
      <c r="B4" s="65" t="s">
        <v>95</v>
      </c>
      <c r="C4" s="39">
        <v>67</v>
      </c>
      <c r="D4" s="40">
        <v>117</v>
      </c>
      <c r="E4" s="41">
        <v>192</v>
      </c>
      <c r="F4" s="42">
        <v>299</v>
      </c>
      <c r="G4" s="26"/>
      <c r="H4" s="119">
        <v>0.3</v>
      </c>
      <c r="I4" s="120">
        <v>0.7</v>
      </c>
      <c r="J4" s="120">
        <v>1</v>
      </c>
      <c r="K4" s="120">
        <v>1.3</v>
      </c>
      <c r="L4" s="121">
        <v>1.5</v>
      </c>
    </row>
    <row r="5" spans="2:12" ht="15.75" thickBot="1">
      <c r="B5" s="66" t="s">
        <v>96</v>
      </c>
      <c r="C5" s="39">
        <v>0</v>
      </c>
      <c r="D5" s="40">
        <v>2.4</v>
      </c>
      <c r="E5" s="41">
        <v>6.7</v>
      </c>
      <c r="F5" s="42">
        <v>13.4</v>
      </c>
      <c r="G5" s="26"/>
      <c r="H5" s="119">
        <v>0.5</v>
      </c>
      <c r="I5" s="120">
        <v>1.5</v>
      </c>
      <c r="J5" s="120">
        <v>2</v>
      </c>
      <c r="K5" s="120">
        <v>2.5</v>
      </c>
      <c r="L5" s="121">
        <v>3</v>
      </c>
    </row>
    <row r="6" spans="2:12" ht="15.75" thickBot="1">
      <c r="B6" s="66" t="s">
        <v>97</v>
      </c>
      <c r="C6" s="39">
        <v>110.00000000000001</v>
      </c>
      <c r="D6" s="40">
        <v>130</v>
      </c>
      <c r="E6" s="41">
        <v>190</v>
      </c>
      <c r="F6" s="42">
        <v>250</v>
      </c>
      <c r="G6" s="26"/>
      <c r="H6" s="119">
        <v>0.1</v>
      </c>
      <c r="I6" s="120">
        <v>1.5</v>
      </c>
      <c r="J6" s="122">
        <v>3</v>
      </c>
      <c r="K6" s="120">
        <v>1.5</v>
      </c>
      <c r="L6" s="123">
        <v>0.5</v>
      </c>
    </row>
    <row r="7" spans="2:12" ht="15.75" thickBot="1">
      <c r="B7" s="66" t="s">
        <v>98</v>
      </c>
      <c r="C7" s="39">
        <v>45</v>
      </c>
      <c r="D7" s="40">
        <v>75</v>
      </c>
      <c r="E7" s="41">
        <v>125</v>
      </c>
      <c r="F7" s="42">
        <v>160</v>
      </c>
      <c r="G7" s="26"/>
      <c r="H7" s="119">
        <v>0.5</v>
      </c>
      <c r="I7" s="120">
        <v>1</v>
      </c>
      <c r="J7" s="120">
        <v>1.5</v>
      </c>
      <c r="K7" s="120">
        <v>2.5</v>
      </c>
      <c r="L7" s="121">
        <v>3</v>
      </c>
    </row>
    <row r="8" spans="2:12" ht="15.75" thickBot="1">
      <c r="B8" s="66" t="s">
        <v>99</v>
      </c>
      <c r="C8" s="39">
        <v>0</v>
      </c>
      <c r="D8" s="40">
        <v>1</v>
      </c>
      <c r="E8" s="41">
        <v>7.5</v>
      </c>
      <c r="F8" s="42">
        <v>16</v>
      </c>
      <c r="G8" s="26"/>
      <c r="H8" s="119">
        <v>0.5</v>
      </c>
      <c r="I8" s="120">
        <v>1</v>
      </c>
      <c r="J8" s="120">
        <v>1.5</v>
      </c>
      <c r="K8" s="120">
        <v>2.5</v>
      </c>
      <c r="L8" s="121">
        <v>3</v>
      </c>
    </row>
    <row r="9" spans="2:12" ht="15.75" thickBot="1">
      <c r="B9" s="66" t="s">
        <v>100</v>
      </c>
      <c r="C9" s="39">
        <v>0</v>
      </c>
      <c r="D9" s="40">
        <v>1.66</v>
      </c>
      <c r="E9" s="41">
        <v>10.7</v>
      </c>
      <c r="F9" s="42">
        <v>31</v>
      </c>
      <c r="G9" s="26"/>
      <c r="H9" s="119">
        <v>0.5</v>
      </c>
      <c r="I9" s="120">
        <v>1</v>
      </c>
      <c r="J9" s="120">
        <v>1.5</v>
      </c>
      <c r="K9" s="120">
        <v>2.5</v>
      </c>
      <c r="L9" s="121">
        <v>3</v>
      </c>
    </row>
    <row r="10" spans="2:12" ht="15.75" thickBot="1">
      <c r="B10" s="66" t="s">
        <v>101</v>
      </c>
      <c r="C10" s="39">
        <v>20</v>
      </c>
      <c r="D10" s="40">
        <v>47</v>
      </c>
      <c r="E10" s="41">
        <v>66</v>
      </c>
      <c r="F10" s="42">
        <v>81</v>
      </c>
      <c r="G10" s="26"/>
      <c r="H10" s="119">
        <v>0.3</v>
      </c>
      <c r="I10" s="120">
        <v>0.7</v>
      </c>
      <c r="J10" s="120">
        <v>1</v>
      </c>
      <c r="K10" s="120">
        <v>1.2</v>
      </c>
      <c r="L10" s="121">
        <v>1.5</v>
      </c>
    </row>
    <row r="11" spans="2:12" ht="15.75" thickBot="1">
      <c r="B11" s="66" t="s">
        <v>102</v>
      </c>
      <c r="C11" s="39">
        <v>10</v>
      </c>
      <c r="D11" s="40">
        <v>16</v>
      </c>
      <c r="E11" s="41">
        <v>31</v>
      </c>
      <c r="F11" s="42">
        <v>62</v>
      </c>
      <c r="G11" s="26"/>
      <c r="H11" s="119">
        <v>0.5</v>
      </c>
      <c r="I11" s="120">
        <v>1</v>
      </c>
      <c r="J11" s="120">
        <v>1.5</v>
      </c>
      <c r="K11" s="120">
        <v>2.5</v>
      </c>
      <c r="L11" s="121">
        <v>3</v>
      </c>
    </row>
    <row r="12" spans="2:12" ht="15.75" thickBot="1">
      <c r="B12" s="66" t="s">
        <v>103</v>
      </c>
      <c r="C12" s="39">
        <v>5</v>
      </c>
      <c r="D12" s="40">
        <v>20</v>
      </c>
      <c r="E12" s="41">
        <v>35</v>
      </c>
      <c r="F12" s="42">
        <v>60</v>
      </c>
      <c r="G12" s="26"/>
      <c r="H12" s="119">
        <v>2.5</v>
      </c>
      <c r="I12" s="122">
        <v>3</v>
      </c>
      <c r="J12" s="120">
        <v>2</v>
      </c>
      <c r="K12" s="120">
        <v>1.5</v>
      </c>
      <c r="L12" s="123">
        <v>0.5</v>
      </c>
    </row>
    <row r="13" spans="2:12" ht="15.75" thickBot="1">
      <c r="B13" s="66" t="s">
        <v>104</v>
      </c>
      <c r="C13" s="39">
        <v>15</v>
      </c>
      <c r="D13" s="40">
        <v>33</v>
      </c>
      <c r="E13" s="41">
        <v>62</v>
      </c>
      <c r="F13" s="42">
        <v>82</v>
      </c>
      <c r="G13" s="26"/>
      <c r="H13" s="119">
        <v>0.5</v>
      </c>
      <c r="I13" s="120">
        <v>1</v>
      </c>
      <c r="J13" s="120">
        <v>1.5</v>
      </c>
      <c r="K13" s="120">
        <v>2.5</v>
      </c>
      <c r="L13" s="121">
        <v>3</v>
      </c>
    </row>
    <row r="14" spans="2:12" ht="15.75" thickBot="1">
      <c r="B14" s="66" t="s">
        <v>105</v>
      </c>
      <c r="C14" s="43">
        <v>0</v>
      </c>
      <c r="D14" s="44">
        <v>166</v>
      </c>
      <c r="E14" s="45">
        <v>750</v>
      </c>
      <c r="F14" s="46">
        <v>3500</v>
      </c>
      <c r="G14" s="26"/>
      <c r="H14" s="124">
        <v>0.5</v>
      </c>
      <c r="I14" s="125">
        <v>1</v>
      </c>
      <c r="J14" s="125">
        <v>1.5</v>
      </c>
      <c r="K14" s="122">
        <v>3</v>
      </c>
      <c r="L14" s="120">
        <v>2.5</v>
      </c>
    </row>
    <row r="18" spans="8:11">
      <c r="H18" s="118"/>
      <c r="I18" s="118"/>
      <c r="J18" s="118"/>
      <c r="K18" s="118"/>
    </row>
    <row r="19" spans="8:11">
      <c r="H19" s="118"/>
      <c r="I19" s="118"/>
      <c r="J19" s="118"/>
      <c r="K19" s="118"/>
    </row>
    <row r="20" spans="8:11">
      <c r="H20" s="118"/>
      <c r="I20" s="118"/>
      <c r="J20" s="118"/>
      <c r="K20" s="118"/>
    </row>
    <row r="21" spans="8:11">
      <c r="H21" s="118"/>
      <c r="I21" s="118"/>
      <c r="J21" s="118"/>
      <c r="K21" s="118"/>
    </row>
    <row r="22" spans="8:11">
      <c r="H22" s="118"/>
      <c r="I22" s="118"/>
      <c r="J22" s="118"/>
      <c r="K22" s="118"/>
    </row>
    <row r="23" spans="8:11">
      <c r="H23" s="118"/>
      <c r="I23" s="118"/>
      <c r="J23" s="118"/>
      <c r="K23" s="118"/>
    </row>
    <row r="24" spans="8:11">
      <c r="H24" s="118"/>
      <c r="I24" s="118"/>
      <c r="J24" s="118"/>
      <c r="K24" s="118"/>
    </row>
    <row r="25" spans="8:11">
      <c r="H25" s="118"/>
      <c r="I25" s="118"/>
      <c r="J25" s="118"/>
      <c r="K25" s="118"/>
    </row>
    <row r="26" spans="8:11">
      <c r="H26" s="118"/>
      <c r="I26" s="118"/>
      <c r="J26" s="118"/>
      <c r="K26" s="118"/>
    </row>
    <row r="27" spans="8:11">
      <c r="H27" s="118"/>
      <c r="I27" s="118"/>
      <c r="J27" s="118"/>
      <c r="K27" s="118"/>
    </row>
    <row r="28" spans="8:11">
      <c r="H28" s="118"/>
      <c r="I28" s="118"/>
      <c r="J28" s="118"/>
      <c r="K28" s="118"/>
    </row>
  </sheetData>
  <sheetProtection algorithmName="SHA-512" hashValue="6YnKC4onhHIG3sr2zaacnnBlrZNubjhi+75lqhNz5ZG6KCx5Mr6fMZSQWEHIeypgAcEVPVMR6Iv+EcvtsOwGVQ==" saltValue="cavTORIg8G2DsAUeqJsGZQ==" spinCount="100000" sheet="1" objects="1" scenarios="1"/>
  <mergeCells count="2">
    <mergeCell ref="H2:L2"/>
    <mergeCell ref="C2:F2"/>
  </mergeCells>
  <pageMargins left="0.7" right="0.7" top="0.75" bottom="0.75" header="0.3" footer="0.3"/>
  <pageSetup paperSize="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343D6141E52F4AB0A9822E76EF98EF" ma:contentTypeVersion="1" ma:contentTypeDescription="Crear nuevo documento." ma:contentTypeScope="" ma:versionID="28fc1a45659fdce0d0094a2ae0c7849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D6B905-FC51-4A3E-AC9F-932D866EA7CB}"/>
</file>

<file path=customXml/itemProps2.xml><?xml version="1.0" encoding="utf-8"?>
<ds:datastoreItem xmlns:ds="http://schemas.openxmlformats.org/officeDocument/2006/customXml" ds:itemID="{B792D6F9-269B-45DC-994A-84F87F3EE099}"/>
</file>

<file path=customXml/itemProps3.xml><?xml version="1.0" encoding="utf-8"?>
<ds:datastoreItem xmlns:ds="http://schemas.openxmlformats.org/officeDocument/2006/customXml" ds:itemID="{764C3435-AD2B-4077-932E-38EECBA26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Versión</vt:lpstr>
      <vt:lpstr>Datos</vt:lpstr>
      <vt:lpstr>Evaluación</vt:lpstr>
      <vt:lpstr>RANGOS -CTAS SIGNIF</vt:lpstr>
      <vt:lpstr>Datos!Área_de_impresión</vt:lpstr>
      <vt:lpstr>Evaluación!Área_de_impresión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2018-11-21T11:03:09Z</dcterms:created>
  <dcterms:modified xsi:type="dcterms:W3CDTF">2023-05-23T05:00:49Z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0x01010003343D6141E52F4AB0A9822E76EF98EF</vt:lpwstr>
  </property>
</Properties>
</file>